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Китовское поселение\Открытость бюджетных данных\2 квартал\"/>
    </mc:Choice>
  </mc:AlternateContent>
  <bookViews>
    <workbookView xWindow="0" yWindow="0" windowWidth="28800" windowHeight="12435" activeTab="2"/>
  </bookViews>
  <sheets>
    <sheet name="Доходы" sheetId="1" r:id="rId1"/>
    <sheet name="Расходы" sheetId="2" r:id="rId2"/>
    <sheet name="Муниципальные программы ШМР" sheetId="3" r:id="rId3"/>
  </sheets>
  <definedNames>
    <definedName name="_xlnm.Print_Titles" localSheetId="1">Расходы!$1:$6</definedName>
    <definedName name="_xlnm.Print_Area" localSheetId="2">'Муниципальные программы ШМР'!$A$1:$H$16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 l="1"/>
  <c r="I23" i="1"/>
  <c r="H18" i="1"/>
  <c r="H10" i="3" l="1"/>
  <c r="I13" i="2"/>
  <c r="G16" i="2"/>
  <c r="G9" i="2"/>
  <c r="J24" i="2"/>
  <c r="K24" i="2" s="1"/>
  <c r="I24" i="2"/>
  <c r="J21" i="2"/>
  <c r="I22" i="2"/>
  <c r="J19" i="2"/>
  <c r="K19" i="2" s="1"/>
  <c r="I19" i="2"/>
  <c r="J17" i="2"/>
  <c r="K17" i="2" s="1"/>
  <c r="I17" i="2"/>
  <c r="F17" i="2"/>
  <c r="H30" i="1"/>
  <c r="G30" i="1"/>
  <c r="E30" i="1"/>
  <c r="D30" i="1"/>
  <c r="G17" i="1"/>
  <c r="D17" i="1"/>
  <c r="D9" i="2"/>
  <c r="H31" i="2"/>
  <c r="G31" i="2"/>
  <c r="E31" i="2"/>
  <c r="D31" i="2"/>
  <c r="H29" i="2"/>
  <c r="G29" i="2"/>
  <c r="E29" i="2"/>
  <c r="D29" i="2"/>
  <c r="H25" i="2"/>
  <c r="G25" i="2"/>
  <c r="E25" i="2"/>
  <c r="D25" i="2"/>
  <c r="H23" i="2"/>
  <c r="G23" i="2"/>
  <c r="E23" i="2"/>
  <c r="D23" i="2"/>
  <c r="H20" i="2"/>
  <c r="G20" i="2"/>
  <c r="E20" i="2"/>
  <c r="D20" i="2"/>
  <c r="F19" i="2"/>
  <c r="H18" i="2"/>
  <c r="G18" i="2"/>
  <c r="E18" i="2"/>
  <c r="D18" i="2"/>
  <c r="F14" i="2"/>
  <c r="E9" i="2"/>
  <c r="F34" i="1"/>
  <c r="J32" i="1"/>
  <c r="K32" i="1" s="1"/>
  <c r="F32" i="1"/>
  <c r="J26" i="1"/>
  <c r="K26" i="1" s="1"/>
  <c r="I26" i="1"/>
  <c r="F26" i="1"/>
  <c r="J24" i="1"/>
  <c r="K24" i="1" s="1"/>
  <c r="J23" i="1"/>
  <c r="K23" i="1" s="1"/>
  <c r="F24" i="1"/>
  <c r="F23" i="1"/>
  <c r="H20" i="1"/>
  <c r="G20" i="1"/>
  <c r="E20" i="1"/>
  <c r="D20" i="1"/>
  <c r="I31" i="1"/>
  <c r="I34" i="1"/>
  <c r="E22" i="1"/>
  <c r="D22" i="1"/>
  <c r="H22" i="1"/>
  <c r="G22" i="1"/>
  <c r="J18" i="2" l="1"/>
  <c r="K18" i="2" s="1"/>
  <c r="D7" i="2"/>
  <c r="D15" i="1"/>
  <c r="I18" i="2"/>
  <c r="F22" i="1"/>
  <c r="I22" i="1"/>
  <c r="I12" i="2"/>
  <c r="D34" i="2" l="1"/>
  <c r="F25" i="1"/>
  <c r="E18" i="1"/>
  <c r="E17" i="1" s="1"/>
  <c r="D18" i="1"/>
  <c r="D25" i="1"/>
  <c r="F12" i="2"/>
  <c r="F17" i="1" l="1"/>
  <c r="E15" i="1"/>
  <c r="J10" i="2"/>
  <c r="J11" i="2"/>
  <c r="J15" i="2"/>
  <c r="J28" i="2"/>
  <c r="J30" i="2"/>
  <c r="J32" i="2"/>
  <c r="J19" i="1"/>
  <c r="J27" i="1"/>
  <c r="J28" i="1"/>
  <c r="J31" i="1"/>
  <c r="J33" i="1"/>
  <c r="H25" i="1"/>
  <c r="G25" i="1"/>
  <c r="H17" i="1" l="1"/>
  <c r="H15" i="1" s="1"/>
  <c r="I25" i="1"/>
  <c r="J25" i="1"/>
  <c r="J22" i="1"/>
  <c r="G18" i="1"/>
  <c r="J17" i="1" l="1"/>
  <c r="K17" i="1" s="1"/>
  <c r="J18" i="1"/>
  <c r="I18" i="1"/>
  <c r="I17" i="1"/>
  <c r="G16" i="3"/>
  <c r="F16" i="3"/>
  <c r="D16" i="3"/>
  <c r="C16" i="3"/>
  <c r="H15" i="3"/>
  <c r="E15" i="3"/>
  <c r="B15" i="3"/>
  <c r="E14" i="3"/>
  <c r="B14" i="3"/>
  <c r="H13" i="3"/>
  <c r="E13" i="3"/>
  <c r="B13" i="3"/>
  <c r="H12" i="3"/>
  <c r="E12" i="3"/>
  <c r="B12" i="3"/>
  <c r="H11" i="3"/>
  <c r="E11" i="3"/>
  <c r="B11" i="3"/>
  <c r="E10" i="3"/>
  <c r="I10" i="3" s="1"/>
  <c r="J10" i="3" s="1"/>
  <c r="B10" i="3"/>
  <c r="H9" i="3"/>
  <c r="E9" i="3"/>
  <c r="B9" i="3"/>
  <c r="H8" i="3"/>
  <c r="E8" i="3"/>
  <c r="B8" i="3"/>
  <c r="H7" i="3"/>
  <c r="E7" i="3"/>
  <c r="B7" i="3"/>
  <c r="H6" i="3"/>
  <c r="E6" i="3"/>
  <c r="B6" i="3"/>
  <c r="I15" i="3" l="1"/>
  <c r="J15" i="3" s="1"/>
  <c r="I7" i="3"/>
  <c r="J7" i="3" s="1"/>
  <c r="I8" i="3"/>
  <c r="J8" i="3" s="1"/>
  <c r="I6" i="3"/>
  <c r="J6" i="3" s="1"/>
  <c r="E16" i="3"/>
  <c r="B16" i="3"/>
  <c r="H16" i="3"/>
  <c r="H9" i="2"/>
  <c r="J9" i="2" s="1"/>
  <c r="H27" i="2"/>
  <c r="H16" i="2"/>
  <c r="G27" i="2"/>
  <c r="G7" i="2" s="1"/>
  <c r="E27" i="2"/>
  <c r="E16" i="2"/>
  <c r="D27" i="2"/>
  <c r="D16" i="2"/>
  <c r="I10" i="2"/>
  <c r="I11" i="2"/>
  <c r="I15" i="2"/>
  <c r="I21" i="2"/>
  <c r="I26" i="2"/>
  <c r="I28" i="2"/>
  <c r="I30" i="2"/>
  <c r="I32" i="2"/>
  <c r="K10" i="2"/>
  <c r="K11" i="2"/>
  <c r="K15" i="2"/>
  <c r="K21" i="2"/>
  <c r="K28" i="2"/>
  <c r="K32" i="2"/>
  <c r="K30" i="2"/>
  <c r="F10" i="2"/>
  <c r="F11" i="2"/>
  <c r="F15" i="2"/>
  <c r="F21" i="2"/>
  <c r="F22" i="2"/>
  <c r="F24" i="2"/>
  <c r="F26" i="2"/>
  <c r="F28" i="2"/>
  <c r="F30" i="2"/>
  <c r="F32" i="2"/>
  <c r="I16" i="3" l="1"/>
  <c r="J16" i="3" s="1"/>
  <c r="H7" i="2"/>
  <c r="H34" i="2" s="1"/>
  <c r="F16" i="2"/>
  <c r="J16" i="2"/>
  <c r="K16" i="2" s="1"/>
  <c r="I16" i="2"/>
  <c r="J27" i="2"/>
  <c r="K27" i="2" s="1"/>
  <c r="J23" i="2"/>
  <c r="K23" i="2" s="1"/>
  <c r="J31" i="2"/>
  <c r="K31" i="2" s="1"/>
  <c r="F25" i="2"/>
  <c r="I20" i="2"/>
  <c r="J20" i="2"/>
  <c r="K20" i="2" s="1"/>
  <c r="J29" i="2"/>
  <c r="K29" i="2" s="1"/>
  <c r="I31" i="2"/>
  <c r="F18" i="2"/>
  <c r="I27" i="2"/>
  <c r="F31" i="2"/>
  <c r="F27" i="2"/>
  <c r="F23" i="2"/>
  <c r="F20" i="2"/>
  <c r="K9" i="2"/>
  <c r="E7" i="2"/>
  <c r="E34" i="2" s="1"/>
  <c r="F9" i="2"/>
  <c r="I23" i="2"/>
  <c r="I9" i="2"/>
  <c r="I29" i="2"/>
  <c r="I25" i="2"/>
  <c r="F29" i="2"/>
  <c r="J7" i="2" l="1"/>
  <c r="K7" i="2" s="1"/>
  <c r="F7" i="2"/>
  <c r="I7" i="2"/>
  <c r="J30" i="1"/>
  <c r="F30" i="1"/>
  <c r="I35" i="1"/>
  <c r="K33" i="1"/>
  <c r="I33" i="1"/>
  <c r="F33" i="1"/>
  <c r="I32" i="1"/>
  <c r="K31" i="1"/>
  <c r="F31" i="1"/>
  <c r="K28" i="1"/>
  <c r="I28" i="1"/>
  <c r="F28" i="1"/>
  <c r="K27" i="1"/>
  <c r="I27" i="1"/>
  <c r="F27" i="1"/>
  <c r="K25" i="1"/>
  <c r="K19" i="1"/>
  <c r="I19" i="1"/>
  <c r="F19" i="1"/>
  <c r="K18" i="1"/>
  <c r="F18" i="1"/>
  <c r="I30" i="1" l="1"/>
  <c r="G15" i="1"/>
  <c r="G34" i="2" s="1"/>
  <c r="K30" i="1"/>
  <c r="F15" i="1"/>
  <c r="J15" i="1" l="1"/>
  <c r="K15" i="1" s="1"/>
  <c r="I15" i="1"/>
</calcChain>
</file>

<file path=xl/sharedStrings.xml><?xml version="1.0" encoding="utf-8"?>
<sst xmlns="http://schemas.openxmlformats.org/spreadsheetml/2006/main" count="250" uniqueCount="137">
  <si>
    <t>Наименование 
показателя</t>
  </si>
  <si>
    <t>Код стро-ки</t>
  </si>
  <si>
    <t>Код дохода по бюджетной классификации</t>
  </si>
  <si>
    <t>% исполнения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</si>
  <si>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</si>
  <si>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</si>
  <si>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</si>
  <si>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</si>
  <si>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</si>
  <si>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</si>
  <si>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</si>
  <si>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</si>
  <si>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</si>
  <si>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</si>
  <si>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</si>
  <si>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</si>
  <si>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</si>
  <si>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</si>
  <si>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</si>
  <si>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</si>
  <si>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</si>
  <si>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</si>
  <si>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</si>
  <si>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</si>
  <si>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000 1050000000 0000 000</t>
  </si>
  <si>
    <t>-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</si>
  <si>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</si>
  <si>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</si>
  <si>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</si>
  <si>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</si>
  <si>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</si>
  <si>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</si>
  <si>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</si>
  <si>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</si>
  <si>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</si>
  <si>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</si>
  <si>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</si>
  <si>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</si>
  <si>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</si>
  <si>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</si>
  <si>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</si>
  <si>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</si>
  <si>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</si>
  <si>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</si>
  <si>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</si>
  <si>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</si>
  <si>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</si>
  <si>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</si>
  <si>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</si>
  <si>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</si>
  <si>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Иные межбюджетные трансферты</t>
  </si>
  <si>
    <t>000 2020400000 0000 151</t>
  </si>
  <si>
    <t>""</t>
  </si>
  <si>
    <t>Результат исполнения бюджета (дефицит / профицит)</t>
  </si>
  <si>
    <t xml:space="preserve"> 000 1100 0000000000 000</t>
  </si>
  <si>
    <t xml:space="preserve">  ФИЗИЧЕСКАЯ КУЛЬТУРА И СПОРТ</t>
  </si>
  <si>
    <t xml:space="preserve"> 000 1001 0000000000 000</t>
  </si>
  <si>
    <t xml:space="preserve">  Пенсионное обеспечение</t>
  </si>
  <si>
    <t xml:space="preserve"> 000 1000 0000000000 000</t>
  </si>
  <si>
    <t xml:space="preserve">  СОЦИАЛЬНАЯ ПОЛИТИКА</t>
  </si>
  <si>
    <t xml:space="preserve"> 000 0801 0000000000 000</t>
  </si>
  <si>
    <t xml:space="preserve">  Культура</t>
  </si>
  <si>
    <t xml:space="preserve"> 000 0800 0000000000 000</t>
  </si>
  <si>
    <t xml:space="preserve">  КУЛЬТУРА, КИНЕМАТОГРАФИЯ</t>
  </si>
  <si>
    <t xml:space="preserve"> 000 0707 0000000000 000</t>
  </si>
  <si>
    <t xml:space="preserve">  Молодежная политика и оздоровление детей</t>
  </si>
  <si>
    <t xml:space="preserve"> 000 0700 0000000000 000</t>
  </si>
  <si>
    <t xml:space="preserve">  ОБРАЗОВАНИЕ</t>
  </si>
  <si>
    <t xml:space="preserve"> 000 0503 0000000000 000</t>
  </si>
  <si>
    <t xml:space="preserve">  Благоустройство</t>
  </si>
  <si>
    <t xml:space="preserve"> 000 0500 0000000000 000</t>
  </si>
  <si>
    <t xml:space="preserve">  ЖИЛИЩНО-КОММУНАЛЬНОЕ ХОЗЯЙСТВО</t>
  </si>
  <si>
    <t xml:space="preserve"> 000 0412 0000000000 000</t>
  </si>
  <si>
    <t xml:space="preserve">  Другие вопросы в области национальной экономики</t>
  </si>
  <si>
    <t xml:space="preserve"> 000 0409 0000000000 000</t>
  </si>
  <si>
    <t xml:space="preserve">  Дорожное хозяйство (дорожные фонды)</t>
  </si>
  <si>
    <t xml:space="preserve"> 000 0400 0000000000 000</t>
  </si>
  <si>
    <t xml:space="preserve">  НАЦИОНАЛЬНАЯ ЭКОНОМИКА</t>
  </si>
  <si>
    <t xml:space="preserve"> 000 0310 0000000000 000</t>
  </si>
  <si>
    <t xml:space="preserve">  Обеспечение пожарной безопасности</t>
  </si>
  <si>
    <t xml:space="preserve"> 000 0300 0000000000 000</t>
  </si>
  <si>
    <t xml:space="preserve">  НАЦИОНАЛЬНАЯ БЕЗОПАСНОСТЬ И ПРАВООХРАНИТЕЛЬНАЯ ДЕЯТЕЛЬНОСТЬ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</si>
  <si>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</si>
  <si>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</si>
  <si>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</si>
  <si>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</si>
  <si>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000 0113 0000000000 000</t>
  </si>
  <si>
    <t xml:space="preserve">  Другие общегосударственные вопросы</t>
  </si>
  <si>
    <t xml:space="preserve"> 000 0111 0000000000 000</t>
  </si>
  <si>
    <t xml:space="preserve">  Резервные фонды</t>
  </si>
  <si>
    <t xml:space="preserve"> 000 0104 0000000000 000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</si>
  <si>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</si>
  <si>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000 0102 0000000000 000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</si>
  <si>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</si>
  <si>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000 0100 0000000000 000</t>
  </si>
  <si>
    <t xml:space="preserve">  ОБЩЕГОСУДАРСТВЕННЫЕ ВОПРОСЫ</t>
  </si>
  <si>
    <t>200</t>
  </si>
  <si>
    <t>Расходы бюджета - ИТОГО</t>
  </si>
  <si>
    <t>Код расхода по бюджетной классификации</t>
  </si>
  <si>
    <t>Судебная система</t>
  </si>
  <si>
    <t>000 0105 0000000000 000</t>
  </si>
  <si>
    <t>Наименование</t>
  </si>
  <si>
    <t>Сумма, изменения</t>
  </si>
  <si>
    <t>план</t>
  </si>
  <si>
    <t>Непрограммные направления деятельности исполнительных органов местного самоуправления Шуйского муниципального района</t>
  </si>
  <si>
    <t>ВСЕГО</t>
  </si>
  <si>
    <t>11</t>
  </si>
  <si>
    <t>руб.</t>
  </si>
  <si>
    <t xml:space="preserve">План 2019 год </t>
  </si>
  <si>
    <t xml:space="preserve">План 2020 год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</si>
  <si>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</si>
  <si>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</si>
  <si>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>НАЛОГИ НА СОВОКУПНЫЙ ДОХОД</t>
  </si>
  <si>
    <t>Единый сельскохозяйственный налог</t>
  </si>
  <si>
    <t>000 1050300000 0000 110</t>
  </si>
  <si>
    <t xml:space="preserve"> 000 1101 0000000000 000</t>
  </si>
  <si>
    <t>Физическая культура</t>
  </si>
  <si>
    <t>Обеспечение проведения выборов и референдумов</t>
  </si>
  <si>
    <t>2019 год, руб.</t>
  </si>
  <si>
    <t xml:space="preserve">2020 год, руб. </t>
  </si>
  <si>
    <t>Муниципальная программа «Муниципальное управление Китовского сельского поселения»</t>
  </si>
  <si>
    <t>Муниципальная программа «Обеспечение пожарной безопасности в Китовском сельском поселении»</t>
  </si>
  <si>
    <t>Муниципальная программа «Благоустройство Китовского сельского поселения»</t>
  </si>
  <si>
    <t>Муниципальная программа «Молодое поколение»</t>
  </si>
  <si>
    <t>Муниципальная программа «Развитие культуры на территории Китовского сельского поселения»</t>
  </si>
  <si>
    <t>Муниципальная программа «Физическая культура в Китовском сельском поселении»</t>
  </si>
  <si>
    <t>Муниципальная программа «Развитие и поддержка малого и среднего предпринимательства в Китовском сельском поселении Шуйского муниципального района»</t>
  </si>
  <si>
    <t>Муниципальная программа «Энергосбережение и повышение энергетической эффективности экономики и сокращения экономических издержек в бюджетном секторе Китовского сельского поселения»</t>
  </si>
  <si>
    <t>Муниципальная программа «Формирование современной городской среды на территории Китовского сельского поселения»</t>
  </si>
  <si>
    <t>Исполнение доходной части бюджета Китовского сельского поселения Шуйского муниципального района за 1 полугодие 2020 года в сравнении с соответствующим периодом 2019 года</t>
  </si>
  <si>
    <t xml:space="preserve">Исполнение за 1 полугодие 2019 года </t>
  </si>
  <si>
    <t>Исполнение за 1 полугодие 2020 года</t>
  </si>
  <si>
    <t>Исполнение за 1 полугодие 2020 года к 1 полугодию 2019 года, %</t>
  </si>
  <si>
    <t>Рост/снижение за 1 полугодие 2020 года к 1 полугодию 2019 года, %</t>
  </si>
  <si>
    <t>исполнение за 1 полугодие</t>
  </si>
  <si>
    <t xml:space="preserve">                                    Исполнение расходной части бюджета Китовского сельского поселения Шуйского муниципального района за 1 полугодие 2020 года в сравнении с соответствующим периодом 2019 года</t>
  </si>
  <si>
    <t>Исполнение бюджета Китовского сельского поселения Шуйского муниципального района в разрезе муниципальных программ за 1 полугодие 2020 года в сравнении с соответствующим периодом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</si>
</sst>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1" fillId="0" borderId="0"/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7">
      <alignment horizontal="center" vertical="center" wrapText="1"/>
    </xf>
    <xf numFmtId="0" fontId="2" fillId="0" borderId="9">
      <alignment horizontal="left" wrapText="1"/>
    </xf>
    <xf numFmtId="49" fontId="2" fillId="0" borderId="10">
      <alignment horizontal="center" wrapText="1"/>
    </xf>
    <xf numFmtId="49" fontId="2" fillId="0" borderId="11">
      <alignment horizontal="center"/>
    </xf>
    <xf numFmtId="4" fontId="2" fillId="0" borderId="1">
      <alignment horizontal="right"/>
    </xf>
    <xf numFmtId="0" fontId="2" fillId="0" borderId="13">
      <alignment horizontal="left" wrapText="1" indent="1"/>
    </xf>
    <xf numFmtId="49" fontId="2" fillId="0" borderId="14">
      <alignment horizontal="center" wrapText="1"/>
    </xf>
    <xf numFmtId="49" fontId="2" fillId="0" borderId="2">
      <alignment horizontal="center"/>
    </xf>
    <xf numFmtId="0" fontId="2" fillId="0" borderId="15">
      <alignment horizontal="left" wrapText="1" indent="2"/>
    </xf>
    <xf numFmtId="49" fontId="2" fillId="0" borderId="16">
      <alignment horizontal="center"/>
    </xf>
    <xf numFmtId="49" fontId="2" fillId="0" borderId="1">
      <alignment horizontal="center"/>
    </xf>
    <xf numFmtId="0" fontId="5" fillId="0" borderId="0"/>
    <xf numFmtId="0" fontId="6" fillId="0" borderId="0"/>
    <xf numFmtId="0" fontId="7" fillId="6" borderId="0"/>
    <xf numFmtId="0" fontId="7" fillId="0" borderId="0"/>
    <xf numFmtId="0" fontId="6" fillId="0" borderId="19"/>
    <xf numFmtId="0" fontId="6" fillId="0" borderId="20"/>
    <xf numFmtId="4" fontId="7" fillId="0" borderId="11">
      <alignment horizontal="right"/>
    </xf>
    <xf numFmtId="49" fontId="7" fillId="0" borderId="21">
      <alignment horizontal="center" wrapText="1"/>
    </xf>
    <xf numFmtId="0" fontId="7" fillId="0" borderId="22">
      <alignment horizontal="center" wrapText="1"/>
    </xf>
    <xf numFmtId="0" fontId="8" fillId="0" borderId="23">
      <alignment horizontal="left" wrapText="1"/>
    </xf>
    <xf numFmtId="0" fontId="7" fillId="0" borderId="24"/>
    <xf numFmtId="0" fontId="7" fillId="0" borderId="25"/>
    <xf numFmtId="4" fontId="7" fillId="0" borderId="5">
      <alignment horizontal="right"/>
    </xf>
    <xf numFmtId="49" fontId="7" fillId="0" borderId="5">
      <alignment horizontal="center"/>
    </xf>
    <xf numFmtId="49" fontId="7" fillId="0" borderId="26">
      <alignment horizontal="center"/>
    </xf>
    <xf numFmtId="0" fontId="7" fillId="0" borderId="27">
      <alignment horizontal="left" wrapText="1" indent="2"/>
    </xf>
    <xf numFmtId="49" fontId="7" fillId="0" borderId="1">
      <alignment horizontal="center"/>
    </xf>
    <xf numFmtId="49" fontId="7" fillId="0" borderId="16">
      <alignment horizontal="center" wrapText="1"/>
    </xf>
    <xf numFmtId="0" fontId="7" fillId="0" borderId="13">
      <alignment horizontal="left" wrapText="1" indent="1"/>
    </xf>
    <xf numFmtId="49" fontId="7" fillId="0" borderId="11">
      <alignment horizontal="center" wrapText="1"/>
    </xf>
    <xf numFmtId="49" fontId="7" fillId="0" borderId="10">
      <alignment horizontal="center" wrapText="1"/>
    </xf>
    <xf numFmtId="0" fontId="7" fillId="0" borderId="28">
      <alignment horizontal="left" wrapText="1"/>
    </xf>
    <xf numFmtId="0" fontId="6" fillId="0" borderId="29"/>
    <xf numFmtId="49" fontId="7" fillId="0" borderId="7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0" fontId="6" fillId="0" borderId="30"/>
    <xf numFmtId="49" fontId="7" fillId="0" borderId="30"/>
    <xf numFmtId="0" fontId="7" fillId="0" borderId="30">
      <alignment horizontal="left"/>
    </xf>
    <xf numFmtId="49" fontId="7" fillId="0" borderId="0"/>
    <xf numFmtId="0" fontId="8" fillId="0" borderId="0"/>
    <xf numFmtId="49" fontId="7" fillId="0" borderId="0">
      <alignment horizontal="center"/>
    </xf>
    <xf numFmtId="49" fontId="7" fillId="0" borderId="0">
      <alignment horizontal="center" wrapText="1"/>
    </xf>
    <xf numFmtId="0" fontId="7" fillId="0" borderId="0">
      <alignment horizontal="left" wrapText="1"/>
    </xf>
    <xf numFmtId="0" fontId="9" fillId="0" borderId="0"/>
    <xf numFmtId="0" fontId="16" fillId="0" borderId="0"/>
  </cellStyleXfs>
  <cellXfs count="151">
    <xf numFmtId="0" fontId="0" fillId="0" borderId="0" xfId="0"/>
    <xf numFmtId="49" fontId="2" fillId="0" borderId="1" xfId="4" applyNumberFormat="1" applyProtection="1">
      <alignment horizontal="center" vertical="center" wrapText="1"/>
    </xf>
    <xf numFmtId="49" fontId="2" fillId="0" borderId="7" xfId="5" applyNumberFormat="1" applyFont="1" applyProtection="1">
      <alignment horizontal="center" vertical="center" wrapText="1"/>
    </xf>
    <xf numFmtId="49" fontId="2" fillId="0" borderId="8" xfId="5" applyNumberFormat="1" applyFont="1" applyBorder="1" applyProtection="1">
      <alignment horizontal="center" vertical="center" wrapText="1"/>
    </xf>
    <xf numFmtId="49" fontId="2" fillId="0" borderId="4" xfId="5" applyNumberFormat="1" applyFont="1" applyBorder="1" applyProtection="1">
      <alignment horizontal="center" vertical="center" wrapText="1"/>
    </xf>
    <xf numFmtId="0" fontId="2" fillId="2" borderId="9" xfId="6" applyNumberFormat="1" applyFill="1" applyProtection="1">
      <alignment horizontal="left" wrapText="1"/>
    </xf>
    <xf numFmtId="49" fontId="2" fillId="2" borderId="10" xfId="7" applyNumberFormat="1" applyFill="1" applyProtection="1">
      <alignment horizontal="center" wrapText="1"/>
    </xf>
    <xf numFmtId="49" fontId="2" fillId="2" borderId="11" xfId="8" applyNumberFormat="1" applyFill="1" applyProtection="1">
      <alignment horizontal="center"/>
    </xf>
    <xf numFmtId="0" fontId="2" fillId="0" borderId="13" xfId="10" applyNumberFormat="1" applyProtection="1">
      <alignment horizontal="left" wrapText="1" indent="1"/>
    </xf>
    <xf numFmtId="49" fontId="2" fillId="3" borderId="14" xfId="11" applyNumberFormat="1" applyFill="1" applyProtection="1">
      <alignment horizontal="center" wrapText="1"/>
    </xf>
    <xf numFmtId="49" fontId="2" fillId="3" borderId="2" xfId="12" applyNumberFormat="1" applyFill="1" applyProtection="1">
      <alignment horizontal="center"/>
    </xf>
    <xf numFmtId="0" fontId="2" fillId="4" borderId="15" xfId="13" applyNumberFormat="1" applyFill="1" applyProtection="1">
      <alignment horizontal="left" wrapText="1" indent="2"/>
    </xf>
    <xf numFmtId="49" fontId="2" fillId="4" borderId="16" xfId="14" applyNumberFormat="1" applyFill="1" applyProtection="1">
      <alignment horizontal="center"/>
    </xf>
    <xf numFmtId="49" fontId="2" fillId="4" borderId="1" xfId="15" applyNumberFormat="1" applyFill="1" applyProtection="1">
      <alignment horizontal="center"/>
    </xf>
    <xf numFmtId="0" fontId="2" fillId="0" borderId="15" xfId="13" applyNumberFormat="1" applyProtection="1">
      <alignment horizontal="left" wrapText="1" indent="2"/>
    </xf>
    <xf numFmtId="49" fontId="2" fillId="3" borderId="16" xfId="14" applyNumberFormat="1" applyFill="1" applyProtection="1">
      <alignment horizontal="center"/>
    </xf>
    <xf numFmtId="49" fontId="2" fillId="3" borderId="1" xfId="15" applyNumberFormat="1" applyFill="1" applyProtection="1">
      <alignment horizontal="center"/>
    </xf>
    <xf numFmtId="0" fontId="2" fillId="5" borderId="15" xfId="13" applyNumberFormat="1" applyFill="1" applyProtection="1">
      <alignment horizontal="left" wrapText="1" indent="2"/>
    </xf>
    <xf numFmtId="49" fontId="2" fillId="5" borderId="16" xfId="14" applyNumberFormat="1" applyFill="1" applyProtection="1">
      <alignment horizontal="center"/>
    </xf>
    <xf numFmtId="49" fontId="2" fillId="5" borderId="1" xfId="15" applyNumberFormat="1" applyFill="1" applyProtection="1">
      <alignment horizontal="center"/>
    </xf>
    <xf numFmtId="0" fontId="0" fillId="3" borderId="0" xfId="0" applyFill="1"/>
    <xf numFmtId="0" fontId="5" fillId="0" borderId="0" xfId="16" applyProtection="1">
      <protection locked="0"/>
    </xf>
    <xf numFmtId="0" fontId="6" fillId="0" borderId="0" xfId="17" applyNumberFormat="1" applyProtection="1"/>
    <xf numFmtId="0" fontId="7" fillId="6" borderId="0" xfId="18" applyNumberFormat="1" applyProtection="1"/>
    <xf numFmtId="0" fontId="7" fillId="0" borderId="0" xfId="19" applyNumberFormat="1" applyProtection="1"/>
    <xf numFmtId="4" fontId="7" fillId="0" borderId="5" xfId="28" applyNumberFormat="1" applyProtection="1">
      <alignment horizontal="right"/>
    </xf>
    <xf numFmtId="49" fontId="7" fillId="0" borderId="5" xfId="29" applyNumberFormat="1" applyProtection="1">
      <alignment horizontal="center"/>
    </xf>
    <xf numFmtId="49" fontId="7" fillId="0" borderId="26" xfId="30" applyNumberFormat="1" applyProtection="1">
      <alignment horizontal="center"/>
    </xf>
    <xf numFmtId="0" fontId="7" fillId="0" borderId="27" xfId="31" applyNumberFormat="1" applyProtection="1">
      <alignment horizontal="left" wrapText="1" indent="2"/>
    </xf>
    <xf numFmtId="4" fontId="7" fillId="4" borderId="5" xfId="28" applyNumberFormat="1" applyFill="1" applyProtection="1">
      <alignment horizontal="right"/>
    </xf>
    <xf numFmtId="49" fontId="7" fillId="4" borderId="5" xfId="29" applyNumberFormat="1" applyFill="1" applyProtection="1">
      <alignment horizontal="center"/>
    </xf>
    <xf numFmtId="49" fontId="7" fillId="4" borderId="26" xfId="30" applyNumberFormat="1" applyFill="1" applyProtection="1">
      <alignment horizontal="center"/>
    </xf>
    <xf numFmtId="0" fontId="7" fillId="4" borderId="27" xfId="31" applyNumberFormat="1" applyFill="1" applyProtection="1">
      <alignment horizontal="left" wrapText="1" indent="2"/>
    </xf>
    <xf numFmtId="49" fontId="7" fillId="0" borderId="1" xfId="32" applyNumberFormat="1" applyProtection="1">
      <alignment horizontal="center"/>
    </xf>
    <xf numFmtId="49" fontId="7" fillId="0" borderId="16" xfId="33" applyNumberFormat="1" applyProtection="1">
      <alignment horizontal="center" wrapText="1"/>
    </xf>
    <xf numFmtId="0" fontId="7" fillId="0" borderId="13" xfId="34" applyNumberFormat="1" applyProtection="1">
      <alignment horizontal="left" wrapText="1" indent="1"/>
    </xf>
    <xf numFmtId="4" fontId="7" fillId="2" borderId="5" xfId="28" applyNumberFormat="1" applyFill="1" applyProtection="1">
      <alignment horizontal="right"/>
    </xf>
    <xf numFmtId="49" fontId="7" fillId="2" borderId="11" xfId="35" applyNumberFormat="1" applyFill="1" applyProtection="1">
      <alignment horizontal="center" wrapText="1"/>
    </xf>
    <xf numFmtId="49" fontId="7" fillId="2" borderId="10" xfId="36" applyNumberFormat="1" applyFill="1" applyProtection="1">
      <alignment horizontal="center" wrapText="1"/>
    </xf>
    <xf numFmtId="0" fontId="7" fillId="2" borderId="28" xfId="37" applyNumberFormat="1" applyFill="1" applyProtection="1">
      <alignment horizontal="left" wrapText="1"/>
    </xf>
    <xf numFmtId="49" fontId="7" fillId="0" borderId="7" xfId="39" applyNumberFormat="1" applyProtection="1">
      <alignment horizontal="center" vertical="center" wrapText="1"/>
    </xf>
    <xf numFmtId="49" fontId="7" fillId="0" borderId="1" xfId="40" applyNumberFormat="1" applyProtection="1">
      <alignment horizontal="center" vertical="center" wrapText="1"/>
    </xf>
    <xf numFmtId="0" fontId="6" fillId="0" borderId="30" xfId="43" applyNumberFormat="1" applyProtection="1"/>
    <xf numFmtId="49" fontId="7" fillId="0" borderId="30" xfId="44" applyNumberFormat="1" applyProtection="1"/>
    <xf numFmtId="0" fontId="7" fillId="0" borderId="30" xfId="45" applyNumberFormat="1" applyProtection="1">
      <alignment horizontal="left"/>
    </xf>
    <xf numFmtId="4" fontId="7" fillId="3" borderId="5" xfId="28" applyNumberFormat="1" applyFill="1" applyProtection="1">
      <alignment horizontal="right"/>
    </xf>
    <xf numFmtId="0" fontId="9" fillId="0" borderId="0" xfId="51"/>
    <xf numFmtId="0" fontId="12" fillId="0" borderId="0" xfId="51" applyFont="1"/>
    <xf numFmtId="0" fontId="15" fillId="0" borderId="37" xfId="51" applyFont="1" applyBorder="1" applyAlignment="1">
      <alignment horizontal="center" vertical="top" wrapText="1"/>
    </xf>
    <xf numFmtId="0" fontId="13" fillId="7" borderId="38" xfId="51" applyFont="1" applyFill="1" applyBorder="1" applyAlignment="1">
      <alignment vertical="top" wrapText="1"/>
    </xf>
    <xf numFmtId="4" fontId="10" fillId="7" borderId="39" xfId="51" applyNumberFormat="1" applyFont="1" applyFill="1" applyBorder="1" applyAlignment="1">
      <alignment horizontal="center" vertical="center" wrapText="1"/>
    </xf>
    <xf numFmtId="4" fontId="13" fillId="7" borderId="40" xfId="51" applyNumberFormat="1" applyFont="1" applyFill="1" applyBorder="1" applyAlignment="1">
      <alignment horizontal="center" vertical="center" wrapText="1"/>
    </xf>
    <xf numFmtId="4" fontId="10" fillId="7" borderId="41" xfId="51" applyNumberFormat="1" applyFont="1" applyFill="1" applyBorder="1" applyAlignment="1">
      <alignment horizontal="center" vertical="center" wrapText="1"/>
    </xf>
    <xf numFmtId="4" fontId="10" fillId="7" borderId="34" xfId="51" applyNumberFormat="1" applyFont="1" applyFill="1" applyBorder="1" applyAlignment="1">
      <alignment horizontal="center" vertical="center" wrapText="1"/>
    </xf>
    <xf numFmtId="0" fontId="10" fillId="7" borderId="38" xfId="52" applyFont="1" applyFill="1" applyBorder="1" applyAlignment="1">
      <alignment vertical="top" wrapText="1"/>
    </xf>
    <xf numFmtId="0" fontId="10" fillId="7" borderId="38" xfId="51" applyFont="1" applyFill="1" applyBorder="1" applyAlignment="1">
      <alignment vertical="top" wrapText="1"/>
    </xf>
    <xf numFmtId="0" fontId="10" fillId="7" borderId="42" xfId="51" applyFont="1" applyFill="1" applyBorder="1" applyAlignment="1">
      <alignment vertical="top" wrapText="1"/>
    </xf>
    <xf numFmtId="4" fontId="10" fillId="7" borderId="43" xfId="51" applyNumberFormat="1" applyFont="1" applyFill="1" applyBorder="1" applyAlignment="1">
      <alignment horizontal="center" vertical="center" wrapText="1"/>
    </xf>
    <xf numFmtId="4" fontId="10" fillId="7" borderId="44" xfId="51" applyNumberFormat="1" applyFont="1" applyFill="1" applyBorder="1" applyAlignment="1">
      <alignment horizontal="center" vertical="center" wrapText="1"/>
    </xf>
    <xf numFmtId="4" fontId="10" fillId="7" borderId="41" xfId="51" applyNumberFormat="1" applyFont="1" applyFill="1" applyBorder="1"/>
    <xf numFmtId="4" fontId="10" fillId="7" borderId="34" xfId="51" applyNumberFormat="1" applyFont="1" applyFill="1" applyBorder="1"/>
    <xf numFmtId="2" fontId="14" fillId="0" borderId="52" xfId="51" applyNumberFormat="1" applyFont="1" applyBorder="1" applyAlignment="1">
      <alignment horizontal="centerContinuous" vertical="center" wrapText="1"/>
    </xf>
    <xf numFmtId="0" fontId="14" fillId="0" borderId="50" xfId="51" applyFont="1" applyBorder="1" applyAlignment="1">
      <alignment horizontal="center" vertical="center" wrapText="1"/>
    </xf>
    <xf numFmtId="0" fontId="15" fillId="0" borderId="39" xfId="51" applyFont="1" applyBorder="1" applyAlignment="1">
      <alignment horizontal="center" vertical="top" wrapText="1"/>
    </xf>
    <xf numFmtId="0" fontId="15" fillId="0" borderId="53" xfId="51" applyFont="1" applyBorder="1" applyAlignment="1">
      <alignment horizontal="center" vertical="top" wrapText="1"/>
    </xf>
    <xf numFmtId="0" fontId="15" fillId="0" borderId="40" xfId="51" applyFont="1" applyBorder="1" applyAlignment="1">
      <alignment horizontal="center" vertical="top" wrapText="1"/>
    </xf>
    <xf numFmtId="0" fontId="15" fillId="0" borderId="49" xfId="51" applyFont="1" applyBorder="1" applyAlignment="1">
      <alignment horizontal="center" vertical="top" wrapText="1"/>
    </xf>
    <xf numFmtId="0" fontId="15" fillId="0" borderId="51" xfId="51" applyFont="1" applyBorder="1" applyAlignment="1">
      <alignment horizontal="center" vertical="top" wrapText="1"/>
    </xf>
    <xf numFmtId="0" fontId="15" fillId="0" borderId="54" xfId="51" applyFont="1" applyBorder="1" applyAlignment="1">
      <alignment horizontal="center" vertical="top" wrapText="1"/>
    </xf>
    <xf numFmtId="0" fontId="14" fillId="0" borderId="42" xfId="51" applyFont="1" applyBorder="1" applyAlignment="1">
      <alignment horizontal="center" vertical="center" wrapText="1"/>
    </xf>
    <xf numFmtId="2" fontId="14" fillId="0" borderId="55" xfId="51" applyNumberFormat="1" applyFont="1" applyBorder="1" applyAlignment="1">
      <alignment horizontal="centerContinuous" vertical="center" wrapText="1"/>
    </xf>
    <xf numFmtId="2" fontId="14" fillId="0" borderId="54" xfId="51" applyNumberFormat="1" applyFont="1" applyBorder="1" applyAlignment="1">
      <alignment horizontal="centerContinuous" vertical="center" wrapText="1"/>
    </xf>
    <xf numFmtId="0" fontId="14" fillId="0" borderId="51" xfId="5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13" fillId="3" borderId="38" xfId="51" applyFont="1" applyFill="1" applyBorder="1" applyAlignment="1">
      <alignment vertical="top" wrapText="1"/>
    </xf>
    <xf numFmtId="4" fontId="10" fillId="3" borderId="41" xfId="51" applyNumberFormat="1" applyFont="1" applyFill="1" applyBorder="1" applyAlignment="1">
      <alignment horizontal="center" vertical="center" wrapText="1"/>
    </xf>
    <xf numFmtId="4" fontId="10" fillId="3" borderId="34" xfId="51" applyNumberFormat="1" applyFont="1" applyFill="1" applyBorder="1" applyAlignment="1">
      <alignment horizontal="center" vertical="center" wrapText="1"/>
    </xf>
    <xf numFmtId="0" fontId="10" fillId="3" borderId="38" xfId="51" applyFont="1" applyFill="1" applyBorder="1" applyAlignment="1">
      <alignment vertical="top" wrapText="1"/>
    </xf>
    <xf numFmtId="0" fontId="10" fillId="3" borderId="45" xfId="51" applyFont="1" applyFill="1" applyBorder="1" applyAlignment="1">
      <alignment vertical="top" wrapText="1"/>
    </xf>
    <xf numFmtId="4" fontId="10" fillId="3" borderId="46" xfId="51" applyNumberFormat="1" applyFont="1" applyFill="1" applyBorder="1" applyAlignment="1">
      <alignment horizontal="center" vertical="center" wrapText="1"/>
    </xf>
    <xf numFmtId="4" fontId="10" fillId="3" borderId="47" xfId="51" applyNumberFormat="1" applyFont="1" applyFill="1" applyBorder="1" applyAlignment="1">
      <alignment horizontal="center" vertical="center" wrapText="1"/>
    </xf>
    <xf numFmtId="0" fontId="10" fillId="3" borderId="36" xfId="51" applyFont="1" applyFill="1" applyBorder="1" applyAlignment="1">
      <alignment vertical="top" wrapText="1"/>
    </xf>
    <xf numFmtId="4" fontId="10" fillId="3" borderId="17" xfId="51" applyNumberFormat="1" applyFont="1" applyFill="1" applyBorder="1" applyAlignment="1">
      <alignment horizontal="center" vertical="center" wrapText="1"/>
    </xf>
    <xf numFmtId="4" fontId="10" fillId="3" borderId="48" xfId="51" applyNumberFormat="1" applyFont="1" applyFill="1" applyBorder="1" applyAlignment="1">
      <alignment horizontal="center" vertical="center" wrapText="1"/>
    </xf>
    <xf numFmtId="0" fontId="10" fillId="3" borderId="38" xfId="51" applyFont="1" applyFill="1" applyBorder="1" applyAlignment="1">
      <alignment wrapText="1"/>
    </xf>
    <xf numFmtId="4" fontId="2" fillId="2" borderId="1" xfId="9" applyNumberFormat="1" applyFill="1" applyAlignment="1" applyProtection="1">
      <alignment horizontal="center" vertical="center"/>
    </xf>
    <xf numFmtId="4" fontId="2" fillId="2" borderId="12" xfId="9" applyNumberFormat="1" applyFill="1" applyBorder="1" applyAlignment="1" applyProtection="1">
      <alignment horizontal="center" vertical="center"/>
    </xf>
    <xf numFmtId="4" fontId="2" fillId="2" borderId="4" xfId="9" applyNumberForma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2" xfId="12" applyNumberFormat="1" applyFill="1" applyAlignment="1" applyProtection="1">
      <alignment horizontal="center" vertical="center"/>
    </xf>
    <xf numFmtId="4" fontId="2" fillId="3" borderId="12" xfId="9" applyNumberFormat="1" applyFill="1" applyBorder="1" applyAlignment="1" applyProtection="1">
      <alignment horizontal="center" vertical="center"/>
    </xf>
    <xf numFmtId="49" fontId="2" fillId="3" borderId="4" xfId="12" applyNumberFormat="1" applyFill="1" applyBorder="1" applyAlignment="1" applyProtection="1">
      <alignment horizontal="center" vertical="center"/>
    </xf>
    <xf numFmtId="4" fontId="2" fillId="3" borderId="4" xfId="9" applyNumberFormat="1" applyFill="1" applyBorder="1" applyAlignment="1" applyProtection="1">
      <alignment horizontal="center" vertical="center"/>
    </xf>
    <xf numFmtId="4" fontId="2" fillId="0" borderId="4" xfId="9" applyNumberForma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  <protection locked="0"/>
    </xf>
    <xf numFmtId="4" fontId="2" fillId="4" borderId="1" xfId="9" applyNumberFormat="1" applyFill="1" applyAlignment="1" applyProtection="1">
      <alignment horizontal="center" vertical="center"/>
    </xf>
    <xf numFmtId="4" fontId="2" fillId="4" borderId="12" xfId="9" applyNumberFormat="1" applyFill="1" applyBorder="1" applyAlignment="1" applyProtection="1">
      <alignment horizontal="center" vertical="center"/>
    </xf>
    <xf numFmtId="4" fontId="2" fillId="4" borderId="4" xfId="9" applyNumberFormat="1" applyFill="1" applyBorder="1" applyAlignment="1" applyProtection="1">
      <alignment horizontal="center" vertical="center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4" fontId="2" fillId="5" borderId="1" xfId="9" applyNumberFormat="1" applyFill="1" applyAlignment="1" applyProtection="1">
      <alignment horizontal="center" vertical="center"/>
    </xf>
    <xf numFmtId="4" fontId="2" fillId="5" borderId="12" xfId="9" applyNumberFormat="1" applyFill="1" applyBorder="1" applyAlignment="1" applyProtection="1">
      <alignment horizontal="center" vertical="center"/>
    </xf>
    <xf numFmtId="4" fontId="2" fillId="5" borderId="4" xfId="9" applyNumberFormat="1" applyFill="1" applyBorder="1" applyAlignment="1" applyProtection="1">
      <alignment horizontal="center" vertical="center"/>
    </xf>
    <xf numFmtId="4" fontId="4" fillId="5" borderId="4" xfId="0" applyNumberFormat="1" applyFont="1" applyFill="1" applyBorder="1" applyAlignment="1" applyProtection="1">
      <alignment horizontal="center" vertical="center"/>
      <protection locked="0"/>
    </xf>
    <xf numFmtId="4" fontId="2" fillId="3" borderId="1" xfId="9" applyNumberFormat="1" applyFill="1" applyAlignment="1" applyProtection="1">
      <alignment horizontal="center" vertical="center"/>
    </xf>
    <xf numFmtId="4" fontId="2" fillId="5" borderId="18" xfId="9" applyNumberFormat="1" applyFill="1" applyBorder="1" applyAlignment="1" applyProtection="1">
      <alignment horizontal="center" vertical="center"/>
    </xf>
    <xf numFmtId="0" fontId="7" fillId="0" borderId="56" xfId="31" applyNumberFormat="1" applyBorder="1" applyProtection="1">
      <alignment horizontal="left" wrapText="1" indent="2"/>
    </xf>
    <xf numFmtId="49" fontId="7" fillId="0" borderId="57" xfId="30" applyNumberFormat="1" applyBorder="1" applyProtection="1">
      <alignment horizontal="center"/>
    </xf>
    <xf numFmtId="49" fontId="7" fillId="0" borderId="58" xfId="29" applyNumberFormat="1" applyBorder="1" applyProtection="1">
      <alignment horizontal="center"/>
    </xf>
    <xf numFmtId="4" fontId="7" fillId="0" borderId="58" xfId="28" applyNumberFormat="1" applyBorder="1" applyProtection="1">
      <alignment horizontal="right"/>
    </xf>
    <xf numFmtId="4" fontId="7" fillId="3" borderId="58" xfId="28" applyNumberFormat="1" applyFill="1" applyBorder="1" applyProtection="1">
      <alignment horizontal="right"/>
    </xf>
    <xf numFmtId="0" fontId="6" fillId="0" borderId="0" xfId="20" applyNumberFormat="1" applyBorder="1" applyProtection="1"/>
    <xf numFmtId="0" fontId="8" fillId="4" borderId="4" xfId="25" applyNumberFormat="1" applyFill="1" applyBorder="1" applyProtection="1">
      <alignment horizontal="left" wrapText="1"/>
    </xf>
    <xf numFmtId="0" fontId="7" fillId="4" borderId="4" xfId="24" applyNumberFormat="1" applyFill="1" applyBorder="1" applyProtection="1">
      <alignment horizontal="center" wrapText="1"/>
    </xf>
    <xf numFmtId="49" fontId="7" fillId="4" borderId="4" xfId="23" applyNumberFormat="1" applyFill="1" applyBorder="1" applyProtection="1">
      <alignment horizontal="center" wrapText="1"/>
    </xf>
    <xf numFmtId="4" fontId="7" fillId="4" borderId="4" xfId="22" applyNumberFormat="1" applyFill="1" applyBorder="1" applyProtection="1">
      <alignment horizontal="right"/>
    </xf>
    <xf numFmtId="4" fontId="7" fillId="4" borderId="4" xfId="28" applyNumberFormat="1" applyFill="1" applyBorder="1" applyProtection="1">
      <alignment horizontal="right"/>
    </xf>
    <xf numFmtId="4" fontId="2" fillId="3" borderId="5" xfId="28" applyNumberFormat="1" applyFont="1" applyFill="1" applyProtection="1">
      <alignment horizontal="right"/>
    </xf>
    <xf numFmtId="0" fontId="1" fillId="0" borderId="0" xfId="1" applyNumberFormat="1" applyAlignment="1" applyProtection="1">
      <alignment horizontal="center" wrapText="1"/>
    </xf>
    <xf numFmtId="164" fontId="10" fillId="7" borderId="39" xfId="51" applyNumberFormat="1" applyFont="1" applyFill="1" applyBorder="1" applyAlignment="1">
      <alignment horizontal="center" vertical="center" wrapText="1"/>
    </xf>
    <xf numFmtId="164" fontId="10" fillId="3" borderId="39" xfId="51" applyNumberFormat="1" applyFont="1" applyFill="1" applyBorder="1" applyAlignment="1">
      <alignment horizontal="center" vertical="center" wrapText="1"/>
    </xf>
    <xf numFmtId="49" fontId="11" fillId="0" borderId="39" xfId="51" applyNumberFormat="1" applyFont="1" applyBorder="1" applyAlignment="1">
      <alignment horizontal="center"/>
    </xf>
    <xf numFmtId="165" fontId="10" fillId="7" borderId="39" xfId="51" applyNumberFormat="1" applyFont="1" applyFill="1" applyBorder="1" applyAlignment="1">
      <alignment horizontal="center" vertical="center" wrapText="1"/>
    </xf>
    <xf numFmtId="49" fontId="2" fillId="0" borderId="4" xfId="3" applyFont="1" applyBorder="1" applyAlignment="1" applyProtection="1">
      <alignment horizontal="center" vertical="center" wrapText="1"/>
      <protection locked="0"/>
    </xf>
    <xf numFmtId="49" fontId="2" fillId="0" borderId="4" xfId="3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1" applyNumberFormat="1" applyAlignment="1" applyProtection="1">
      <alignment horizontal="center" wrapText="1"/>
    </xf>
    <xf numFmtId="49" fontId="2" fillId="0" borderId="2" xfId="2" applyNumberFormat="1" applyBorder="1" applyProtection="1">
      <alignment horizontal="center" vertical="center" wrapText="1"/>
    </xf>
    <xf numFmtId="49" fontId="2" fillId="0" borderId="5" xfId="2" applyNumberFormat="1" applyBorder="1" applyProtection="1">
      <alignment horizontal="center" vertical="center" wrapText="1"/>
    </xf>
    <xf numFmtId="49" fontId="2" fillId="0" borderId="62" xfId="3" applyFont="1" applyBorder="1" applyAlignment="1" applyProtection="1">
      <alignment horizontal="center" vertical="center" wrapText="1"/>
      <protection locked="0"/>
    </xf>
    <xf numFmtId="49" fontId="2" fillId="0" borderId="63" xfId="3" applyFont="1" applyBorder="1" applyAlignment="1" applyProtection="1">
      <alignment horizontal="center" vertical="center" wrapText="1"/>
      <protection locked="0"/>
    </xf>
    <xf numFmtId="49" fontId="2" fillId="0" borderId="2" xfId="3" applyFont="1" applyBorder="1" applyAlignment="1" applyProtection="1">
      <alignment horizontal="center" vertical="center" wrapText="1"/>
      <protection locked="0"/>
    </xf>
    <xf numFmtId="49" fontId="2" fillId="0" borderId="5" xfId="3" applyFont="1" applyBorder="1" applyAlignment="1" applyProtection="1">
      <alignment horizontal="center" vertical="center" wrapText="1"/>
      <protection locked="0"/>
    </xf>
    <xf numFmtId="49" fontId="2" fillId="0" borderId="3" xfId="3" applyFont="1" applyBorder="1" applyAlignment="1" applyProtection="1">
      <alignment horizontal="center" vertical="center" wrapText="1"/>
      <protection locked="0"/>
    </xf>
    <xf numFmtId="49" fontId="2" fillId="0" borderId="6" xfId="3" applyBorder="1" applyAlignment="1" applyProtection="1">
      <alignment horizontal="center" vertical="center" wrapText="1"/>
      <protection locked="0"/>
    </xf>
    <xf numFmtId="49" fontId="2" fillId="0" borderId="64" xfId="3" applyFont="1" applyBorder="1" applyAlignment="1" applyProtection="1">
      <alignment horizontal="center" vertical="center" wrapText="1"/>
      <protection locked="0"/>
    </xf>
    <xf numFmtId="49" fontId="2" fillId="0" borderId="17" xfId="3" applyFont="1" applyBorder="1" applyAlignment="1" applyProtection="1">
      <alignment horizontal="center" vertical="center" wrapText="1"/>
      <protection locked="0"/>
    </xf>
    <xf numFmtId="0" fontId="7" fillId="0" borderId="59" xfId="27" applyNumberFormat="1" applyBorder="1" applyAlignment="1" applyProtection="1">
      <alignment horizontal="center"/>
    </xf>
    <xf numFmtId="0" fontId="7" fillId="0" borderId="60" xfId="27" applyNumberFormat="1" applyBorder="1" applyAlignment="1" applyProtection="1">
      <alignment horizontal="center"/>
    </xf>
    <xf numFmtId="0" fontId="7" fillId="0" borderId="61" xfId="27" applyNumberFormat="1" applyBorder="1" applyAlignment="1" applyProtection="1">
      <alignment horizontal="center"/>
    </xf>
    <xf numFmtId="0" fontId="8" fillId="0" borderId="0" xfId="47" applyNumberFormat="1" applyAlignment="1" applyProtection="1">
      <alignment horizontal="center"/>
    </xf>
    <xf numFmtId="49" fontId="7" fillId="0" borderId="1" xfId="41" applyNumberFormat="1" applyProtection="1">
      <alignment horizontal="center" vertical="center" wrapText="1"/>
    </xf>
    <xf numFmtId="49" fontId="7" fillId="0" borderId="1" xfId="41" applyProtection="1">
      <alignment horizontal="center" vertical="center" wrapText="1"/>
      <protection locked="0"/>
    </xf>
    <xf numFmtId="0" fontId="10" fillId="0" borderId="0" xfId="51" applyFont="1" applyAlignment="1">
      <alignment horizontal="center" wrapText="1"/>
    </xf>
    <xf numFmtId="0" fontId="13" fillId="0" borderId="31" xfId="51" applyFont="1" applyBorder="1" applyAlignment="1">
      <alignment horizontal="center" vertical="center" wrapText="1"/>
    </xf>
    <xf numFmtId="0" fontId="13" fillId="0" borderId="35" xfId="51" applyFont="1" applyBorder="1" applyAlignment="1">
      <alignment horizontal="center" vertical="center" wrapText="1"/>
    </xf>
    <xf numFmtId="0" fontId="13" fillId="0" borderId="32" xfId="51" applyFont="1" applyBorder="1" applyAlignment="1">
      <alignment horizontal="center" vertical="center" wrapText="1"/>
    </xf>
    <xf numFmtId="0" fontId="13" fillId="0" borderId="33" xfId="51" applyFont="1" applyBorder="1" applyAlignment="1">
      <alignment horizontal="center" vertical="center" wrapText="1"/>
    </xf>
    <xf numFmtId="0" fontId="13" fillId="0" borderId="34" xfId="51" applyFont="1" applyBorder="1" applyAlignment="1">
      <alignment horizontal="center" vertical="center" wrapText="1"/>
    </xf>
    <xf numFmtId="0" fontId="14" fillId="0" borderId="51" xfId="51" applyFont="1" applyBorder="1" applyAlignment="1">
      <alignment horizontal="center" vertical="center" wrapText="1"/>
    </xf>
    <xf numFmtId="0" fontId="14" fillId="0" borderId="65" xfId="51" applyFont="1" applyBorder="1" applyAlignment="1">
      <alignment horizontal="center" vertical="center" wrapText="1"/>
    </xf>
    <xf numFmtId="0" fontId="1" fillId="0" borderId="0" xfId="47" applyNumberFormat="1" applyFont="1" applyAlignment="1" applyProtection="1">
      <alignment horizontal="center"/>
    </xf>
  </cellXfs>
  <cellStyles count="53">
    <cellStyle name="xl100" xfId="48"/>
    <cellStyle name="xl101" xfId="35"/>
    <cellStyle name="xl102" xfId="23"/>
    <cellStyle name="xl103" xfId="29"/>
    <cellStyle name="xl104" xfId="44"/>
    <cellStyle name="xl105" xfId="28"/>
    <cellStyle name="xl106" xfId="22"/>
    <cellStyle name="xl116" xfId="43"/>
    <cellStyle name="xl22" xfId="1"/>
    <cellStyle name="xl22 2" xfId="47"/>
    <cellStyle name="xl25" xfId="19"/>
    <cellStyle name="xl27" xfId="17"/>
    <cellStyle name="xl29" xfId="2"/>
    <cellStyle name="xl29 2" xfId="41"/>
    <cellStyle name="xl30" xfId="4"/>
    <cellStyle name="xl30 2" xfId="40"/>
    <cellStyle name="xl32" xfId="6"/>
    <cellStyle name="xl33" xfId="10"/>
    <cellStyle name="xl33 2" xfId="34"/>
    <cellStyle name="xl34" xfId="13"/>
    <cellStyle name="xl42" xfId="7"/>
    <cellStyle name="xl42 2" xfId="36"/>
    <cellStyle name="xl43" xfId="11"/>
    <cellStyle name="xl44" xfId="14"/>
    <cellStyle name="xl49" xfId="46"/>
    <cellStyle name="xl50" xfId="8"/>
    <cellStyle name="xl51" xfId="12"/>
    <cellStyle name="xl52" xfId="15"/>
    <cellStyle name="xl52 2" xfId="32"/>
    <cellStyle name="xl53" xfId="3"/>
    <cellStyle name="xl53 2" xfId="42"/>
    <cellStyle name="xl54" xfId="5"/>
    <cellStyle name="xl54 2" xfId="39"/>
    <cellStyle name="xl56" xfId="9"/>
    <cellStyle name="xl58" xfId="18"/>
    <cellStyle name="xl74" xfId="38"/>
    <cellStyle name="xl75" xfId="21"/>
    <cellStyle name="xl87" xfId="50"/>
    <cellStyle name="xl88" xfId="45"/>
    <cellStyle name="xl89" xfId="37"/>
    <cellStyle name="xl90" xfId="27"/>
    <cellStyle name="xl91" xfId="25"/>
    <cellStyle name="xl92" xfId="31"/>
    <cellStyle name="xl93" xfId="49"/>
    <cellStyle name="xl94" xfId="33"/>
    <cellStyle name="xl95" xfId="26"/>
    <cellStyle name="xl96" xfId="24"/>
    <cellStyle name="xl98" xfId="30"/>
    <cellStyle name="xl99" xfId="20"/>
    <cellStyle name="Обычный" xfId="0" builtinId="0"/>
    <cellStyle name="Обычный 2" xfId="16"/>
    <cellStyle name="Обычный 3" xfId="51"/>
    <cellStyle name="Обычный_ПРИЛ.№4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0" workbookViewId="0">
      <selection activeCell="H35" sqref="H35"/>
    </sheetView>
  </sheetViews>
  <sheetFormatPr defaultRowHeight="15" x14ac:dyDescent="0.25"/>
  <cols>
    <col min="1" max="1" width="46.5703125" customWidth="1"/>
    <col min="2" max="2" width="7.42578125" customWidth="1"/>
    <col min="3" max="3" width="21.85546875" customWidth="1"/>
    <col min="4" max="4" width="12.5703125" customWidth="1"/>
    <col min="5" max="5" width="13.28515625" customWidth="1"/>
    <col min="6" max="6" width="12.7109375" customWidth="1"/>
    <col min="7" max="8" width="12.42578125" customWidth="1"/>
    <col min="9" max="9" width="12" customWidth="1"/>
    <col min="10" max="10" width="14.42578125" customWidth="1"/>
    <col min="11" max="11" width="11.7109375" customWidth="1"/>
  </cols>
  <sheetData>
    <row r="1" spans="1:11" x14ac:dyDescent="0.25">
      <c r="A1" s="125" t="s">
        <v>129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3.7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idden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idden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idden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idden="1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idden="1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idden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idden="1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</row>
    <row r="10" spans="1:1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 t="s">
        <v>107</v>
      </c>
    </row>
    <row r="12" spans="1:11" ht="15" customHeight="1" x14ac:dyDescent="0.25">
      <c r="A12" s="126" t="s">
        <v>0</v>
      </c>
      <c r="B12" s="126" t="s">
        <v>1</v>
      </c>
      <c r="C12" s="126" t="s">
        <v>2</v>
      </c>
      <c r="D12" s="128" t="s">
        <v>108</v>
      </c>
      <c r="E12" s="130" t="s">
        <v>130</v>
      </c>
      <c r="F12" s="132" t="s">
        <v>3</v>
      </c>
      <c r="G12" s="122" t="s">
        <v>109</v>
      </c>
      <c r="H12" s="134" t="s">
        <v>131</v>
      </c>
      <c r="I12" s="122" t="s">
        <v>3</v>
      </c>
      <c r="J12" s="122" t="s">
        <v>132</v>
      </c>
      <c r="K12" s="124" t="s">
        <v>133</v>
      </c>
    </row>
    <row r="13" spans="1:11" ht="53.25" customHeight="1" x14ac:dyDescent="0.25">
      <c r="A13" s="127"/>
      <c r="B13" s="127"/>
      <c r="C13" s="127"/>
      <c r="D13" s="129"/>
      <c r="E13" s="131"/>
      <c r="F13" s="133"/>
      <c r="G13" s="123"/>
      <c r="H13" s="135"/>
      <c r="I13" s="123"/>
      <c r="J13" s="123"/>
      <c r="K13" s="124"/>
    </row>
    <row r="14" spans="1:11" ht="15.75" thickBot="1" x14ac:dyDescent="0.3">
      <c r="A14" s="1" t="s">
        <v>4</v>
      </c>
      <c r="B14" s="1" t="s">
        <v>5</v>
      </c>
      <c r="C14" s="1" t="s">
        <v>6</v>
      </c>
      <c r="D14" s="2" t="s">
        <v>7</v>
      </c>
      <c r="E14" s="2" t="s">
        <v>8</v>
      </c>
      <c r="F14" s="3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73">
        <v>11</v>
      </c>
    </row>
    <row r="15" spans="1:11" x14ac:dyDescent="0.25">
      <c r="A15" s="5" t="s">
        <v>14</v>
      </c>
      <c r="B15" s="6" t="s">
        <v>15</v>
      </c>
      <c r="C15" s="7" t="s">
        <v>16</v>
      </c>
      <c r="D15" s="85">
        <f>SUM(D17,D30)</f>
        <v>13032044.260000002</v>
      </c>
      <c r="E15" s="85">
        <f>SUM(E17,E30)</f>
        <v>5623928.4500000002</v>
      </c>
      <c r="F15" s="86">
        <f>E15/D15*100</f>
        <v>43.154614408898574</v>
      </c>
      <c r="G15" s="87">
        <f>SUM(G17,G30)</f>
        <v>16635252.130000001</v>
      </c>
      <c r="H15" s="87">
        <f>SUM(H17,H30)</f>
        <v>5036039.87</v>
      </c>
      <c r="I15" s="87">
        <f>H15/G15*100</f>
        <v>30.273300522557211</v>
      </c>
      <c r="J15" s="87">
        <f>H15/E15*100</f>
        <v>89.546656127888681</v>
      </c>
      <c r="K15" s="88">
        <f>J15-100</f>
        <v>-10.453343872111319</v>
      </c>
    </row>
    <row r="16" spans="1:11" x14ac:dyDescent="0.25">
      <c r="A16" s="8" t="s">
        <v>17</v>
      </c>
      <c r="B16" s="9"/>
      <c r="C16" s="10"/>
      <c r="D16" s="89"/>
      <c r="E16" s="89"/>
      <c r="F16" s="90"/>
      <c r="G16" s="91"/>
      <c r="H16" s="91"/>
      <c r="I16" s="92"/>
      <c r="J16" s="93"/>
      <c r="K16" s="94"/>
    </row>
    <row r="17" spans="1:16" x14ac:dyDescent="0.25">
      <c r="A17" s="11" t="s">
        <v>18</v>
      </c>
      <c r="B17" s="12" t="s">
        <v>15</v>
      </c>
      <c r="C17" s="13" t="s">
        <v>19</v>
      </c>
      <c r="D17" s="95">
        <f>SUM(D18,D22,D25,D27,D28,D29,D20)</f>
        <v>1849200</v>
      </c>
      <c r="E17" s="95">
        <f>SUM(E18,E22,E25,E27,E28,E29,E20)</f>
        <v>1153857.7</v>
      </c>
      <c r="F17" s="96">
        <f t="shared" ref="F17:F26" si="0">E17/D17*100</f>
        <v>62.397669262383729</v>
      </c>
      <c r="G17" s="95">
        <f>SUM(G18,G22,G25,G27,G28,G29,G20)</f>
        <v>1971200</v>
      </c>
      <c r="H17" s="95">
        <f>SUM(H18,H22,H25,H27,H28,H29,H20)</f>
        <v>816544.77999999991</v>
      </c>
      <c r="I17" s="97">
        <f t="shared" ref="I17:I35" si="1">H17/G17*100</f>
        <v>41.423740868506485</v>
      </c>
      <c r="J17" s="97">
        <f t="shared" ref="J17:J24" si="2">H17/E17*100</f>
        <v>70.766506129828656</v>
      </c>
      <c r="K17" s="98">
        <f t="shared" ref="K17:K33" si="3">J17-100</f>
        <v>-29.233493870171344</v>
      </c>
    </row>
    <row r="18" spans="1:16" x14ac:dyDescent="0.25">
      <c r="A18" s="17" t="s">
        <v>20</v>
      </c>
      <c r="B18" s="18" t="s">
        <v>15</v>
      </c>
      <c r="C18" s="19" t="s">
        <v>21</v>
      </c>
      <c r="D18" s="99">
        <f>D19</f>
        <v>400000</v>
      </c>
      <c r="E18" s="99">
        <f>E19</f>
        <v>242158.59</v>
      </c>
      <c r="F18" s="100">
        <f t="shared" si="0"/>
        <v>60.539647500000001</v>
      </c>
      <c r="G18" s="101">
        <f>G19</f>
        <v>400000</v>
      </c>
      <c r="H18" s="101">
        <f>H19</f>
        <v>188168.56</v>
      </c>
      <c r="I18" s="101">
        <f t="shared" si="1"/>
        <v>47.042139999999996</v>
      </c>
      <c r="J18" s="101">
        <f t="shared" si="2"/>
        <v>77.704681052198069</v>
      </c>
      <c r="K18" s="102">
        <f t="shared" si="3"/>
        <v>-22.295318947801931</v>
      </c>
    </row>
    <row r="19" spans="1:16" x14ac:dyDescent="0.25">
      <c r="A19" s="14" t="s">
        <v>22</v>
      </c>
      <c r="B19" s="15" t="s">
        <v>15</v>
      </c>
      <c r="C19" s="16" t="s">
        <v>23</v>
      </c>
      <c r="D19" s="103">
        <v>400000</v>
      </c>
      <c r="E19" s="103">
        <v>242158.59</v>
      </c>
      <c r="F19" s="90">
        <f t="shared" si="0"/>
        <v>60.539647500000001</v>
      </c>
      <c r="G19" s="92">
        <v>400000</v>
      </c>
      <c r="H19" s="92">
        <v>188168.56</v>
      </c>
      <c r="I19" s="92">
        <f t="shared" si="1"/>
        <v>47.042139999999996</v>
      </c>
      <c r="J19" s="92">
        <f t="shared" si="2"/>
        <v>77.704681052198069</v>
      </c>
      <c r="K19" s="94">
        <f t="shared" si="3"/>
        <v>-22.295318947801931</v>
      </c>
    </row>
    <row r="20" spans="1:16" x14ac:dyDescent="0.25">
      <c r="A20" s="17" t="s">
        <v>112</v>
      </c>
      <c r="B20" s="18" t="s">
        <v>15</v>
      </c>
      <c r="C20" s="19" t="s">
        <v>24</v>
      </c>
      <c r="D20" s="99">
        <f>D21</f>
        <v>0</v>
      </c>
      <c r="E20" s="99">
        <f>E21</f>
        <v>0</v>
      </c>
      <c r="F20" s="100" t="s">
        <v>25</v>
      </c>
      <c r="G20" s="101">
        <f>G21</f>
        <v>0</v>
      </c>
      <c r="H20" s="101">
        <f>H21</f>
        <v>0</v>
      </c>
      <c r="I20" s="101" t="s">
        <v>25</v>
      </c>
      <c r="J20" s="101" t="s">
        <v>25</v>
      </c>
      <c r="K20" s="102" t="s">
        <v>25</v>
      </c>
    </row>
    <row r="21" spans="1:16" x14ac:dyDescent="0.25">
      <c r="A21" s="14" t="s">
        <v>113</v>
      </c>
      <c r="B21" s="15" t="s">
        <v>15</v>
      </c>
      <c r="C21" s="16" t="s">
        <v>114</v>
      </c>
      <c r="D21" s="103">
        <v>0</v>
      </c>
      <c r="E21" s="103">
        <v>0</v>
      </c>
      <c r="F21" s="90" t="s">
        <v>25</v>
      </c>
      <c r="G21" s="92">
        <v>0</v>
      </c>
      <c r="H21" s="92">
        <v>0</v>
      </c>
      <c r="I21" s="92" t="s">
        <v>25</v>
      </c>
      <c r="J21" s="92" t="s">
        <v>25</v>
      </c>
      <c r="K21" s="94" t="s">
        <v>25</v>
      </c>
    </row>
    <row r="22" spans="1:16" x14ac:dyDescent="0.25">
      <c r="A22" s="17" t="s">
        <v>26</v>
      </c>
      <c r="B22" s="18" t="s">
        <v>15</v>
      </c>
      <c r="C22" s="19" t="s">
        <v>27</v>
      </c>
      <c r="D22" s="101">
        <f>SUM(D23:D24)</f>
        <v>1240000</v>
      </c>
      <c r="E22" s="101">
        <f>SUM(E23:E24)</f>
        <v>742475.22</v>
      </c>
      <c r="F22" s="100">
        <f t="shared" si="0"/>
        <v>59.877033870967743</v>
      </c>
      <c r="G22" s="101">
        <f>SUM(G23:G24)</f>
        <v>1320000</v>
      </c>
      <c r="H22" s="101">
        <f>SUM(H23:H24)</f>
        <v>514142.17000000004</v>
      </c>
      <c r="I22" s="101">
        <f t="shared" si="1"/>
        <v>38.950164393939396</v>
      </c>
      <c r="J22" s="101">
        <f t="shared" si="2"/>
        <v>69.247047733121661</v>
      </c>
      <c r="K22" s="102">
        <v>0</v>
      </c>
    </row>
    <row r="23" spans="1:16" x14ac:dyDescent="0.25">
      <c r="A23" s="14" t="s">
        <v>28</v>
      </c>
      <c r="B23" s="15" t="s">
        <v>15</v>
      </c>
      <c r="C23" s="16" t="s">
        <v>29</v>
      </c>
      <c r="D23" s="103">
        <v>400000</v>
      </c>
      <c r="E23" s="103">
        <v>235627.95</v>
      </c>
      <c r="F23" s="90">
        <f t="shared" si="0"/>
        <v>58.906987500000007</v>
      </c>
      <c r="G23" s="92">
        <v>400000</v>
      </c>
      <c r="H23" s="92">
        <v>84642.59</v>
      </c>
      <c r="I23" s="92">
        <f t="shared" si="1"/>
        <v>21.1606475</v>
      </c>
      <c r="J23" s="92">
        <f t="shared" si="2"/>
        <v>35.92213487406736</v>
      </c>
      <c r="K23" s="94">
        <f t="shared" si="3"/>
        <v>-64.077865125932647</v>
      </c>
    </row>
    <row r="24" spans="1:16" x14ac:dyDescent="0.25">
      <c r="A24" s="14" t="s">
        <v>30</v>
      </c>
      <c r="B24" s="15" t="s">
        <v>15</v>
      </c>
      <c r="C24" s="16" t="s">
        <v>31</v>
      </c>
      <c r="D24" s="103">
        <v>840000</v>
      </c>
      <c r="E24" s="103">
        <v>506847.27</v>
      </c>
      <c r="F24" s="90">
        <f t="shared" si="0"/>
        <v>60.338960714285719</v>
      </c>
      <c r="G24" s="92">
        <v>920000</v>
      </c>
      <c r="H24" s="92">
        <v>429499.58</v>
      </c>
      <c r="I24" s="92">
        <f t="shared" si="1"/>
        <v>46.684736956521739</v>
      </c>
      <c r="J24" s="92">
        <f t="shared" si="2"/>
        <v>84.739448236546679</v>
      </c>
      <c r="K24" s="94">
        <f t="shared" si="3"/>
        <v>-15.260551763453321</v>
      </c>
    </row>
    <row r="25" spans="1:16" x14ac:dyDescent="0.25">
      <c r="A25" s="17" t="s">
        <v>32</v>
      </c>
      <c r="B25" s="18" t="s">
        <v>15</v>
      </c>
      <c r="C25" s="19" t="s">
        <v>33</v>
      </c>
      <c r="D25" s="99">
        <f>D26</f>
        <v>15000</v>
      </c>
      <c r="E25" s="99">
        <f>E26</f>
        <v>4410</v>
      </c>
      <c r="F25" s="100">
        <f t="shared" si="0"/>
        <v>29.4</v>
      </c>
      <c r="G25" s="101">
        <f>G26</f>
        <v>10000</v>
      </c>
      <c r="H25" s="101">
        <f>H26</f>
        <v>3900</v>
      </c>
      <c r="I25" s="101">
        <f t="shared" si="1"/>
        <v>39</v>
      </c>
      <c r="J25" s="101">
        <f>H25/E25*100</f>
        <v>88.435374149659864</v>
      </c>
      <c r="K25" s="102">
        <f t="shared" si="3"/>
        <v>-11.564625850340136</v>
      </c>
    </row>
    <row r="26" spans="1:16" ht="58.5" customHeight="1" x14ac:dyDescent="0.25">
      <c r="A26" s="14" t="s">
        <v>110</v>
      </c>
      <c r="B26" s="15" t="s">
        <v>15</v>
      </c>
      <c r="C26" s="16" t="s">
        <v>111</v>
      </c>
      <c r="D26" s="103">
        <v>15000</v>
      </c>
      <c r="E26" s="103">
        <v>4410</v>
      </c>
      <c r="F26" s="90">
        <f t="shared" si="0"/>
        <v>29.4</v>
      </c>
      <c r="G26" s="92">
        <v>10000</v>
      </c>
      <c r="H26" s="92">
        <v>3900</v>
      </c>
      <c r="I26" s="92">
        <f t="shared" si="1"/>
        <v>39</v>
      </c>
      <c r="J26" s="92">
        <f>H26/E26*100</f>
        <v>88.435374149659864</v>
      </c>
      <c r="K26" s="94">
        <f>J26-100</f>
        <v>-11.564625850340136</v>
      </c>
    </row>
    <row r="27" spans="1:16" ht="34.5" x14ac:dyDescent="0.25">
      <c r="A27" s="17" t="s">
        <v>34</v>
      </c>
      <c r="B27" s="18" t="s">
        <v>15</v>
      </c>
      <c r="C27" s="19" t="s">
        <v>35</v>
      </c>
      <c r="D27" s="99">
        <v>94200</v>
      </c>
      <c r="E27" s="99">
        <v>85035</v>
      </c>
      <c r="F27" s="100">
        <f>E27/D27*100</f>
        <v>90.270700636942678</v>
      </c>
      <c r="G27" s="101">
        <v>141200</v>
      </c>
      <c r="H27" s="101">
        <v>67350</v>
      </c>
      <c r="I27" s="101">
        <f t="shared" si="1"/>
        <v>47.698300283286123</v>
      </c>
      <c r="J27" s="101">
        <f>H27/E27*100</f>
        <v>79.202681248897505</v>
      </c>
      <c r="K27" s="102">
        <f t="shared" si="3"/>
        <v>-20.797318751102495</v>
      </c>
      <c r="P27" s="20"/>
    </row>
    <row r="28" spans="1:16" ht="23.25" x14ac:dyDescent="0.25">
      <c r="A28" s="17" t="s">
        <v>36</v>
      </c>
      <c r="B28" s="18" t="s">
        <v>15</v>
      </c>
      <c r="C28" s="19" t="s">
        <v>37</v>
      </c>
      <c r="D28" s="99">
        <v>100000</v>
      </c>
      <c r="E28" s="99">
        <v>77172.89</v>
      </c>
      <c r="F28" s="100">
        <f>E28/D28*100</f>
        <v>77.172889999999995</v>
      </c>
      <c r="G28" s="101">
        <v>100000</v>
      </c>
      <c r="H28" s="101">
        <v>69083.45</v>
      </c>
      <c r="I28" s="101">
        <f t="shared" si="1"/>
        <v>69.083449999999999</v>
      </c>
      <c r="J28" s="101">
        <f>H28/E28*100</f>
        <v>89.517769776407235</v>
      </c>
      <c r="K28" s="102">
        <f t="shared" si="3"/>
        <v>-10.482230223592765</v>
      </c>
    </row>
    <row r="29" spans="1:16" x14ac:dyDescent="0.25">
      <c r="A29" s="17" t="s">
        <v>38</v>
      </c>
      <c r="B29" s="18" t="s">
        <v>15</v>
      </c>
      <c r="C29" s="19" t="s">
        <v>39</v>
      </c>
      <c r="D29" s="99">
        <v>0</v>
      </c>
      <c r="E29" s="99">
        <v>2606</v>
      </c>
      <c r="F29" s="100" t="s">
        <v>25</v>
      </c>
      <c r="G29" s="101">
        <v>0</v>
      </c>
      <c r="H29" s="101">
        <v>-26099.4</v>
      </c>
      <c r="I29" s="101" t="s">
        <v>25</v>
      </c>
      <c r="J29" s="101" t="s">
        <v>25</v>
      </c>
      <c r="K29" s="102" t="s">
        <v>25</v>
      </c>
    </row>
    <row r="30" spans="1:16" x14ac:dyDescent="0.25">
      <c r="A30" s="11" t="s">
        <v>40</v>
      </c>
      <c r="B30" s="12" t="s">
        <v>15</v>
      </c>
      <c r="C30" s="13" t="s">
        <v>41</v>
      </c>
      <c r="D30" s="95">
        <f>SUM(D31:D35)</f>
        <v>11182844.260000002</v>
      </c>
      <c r="E30" s="95">
        <f>SUM(E31:E35)</f>
        <v>4470070.75</v>
      </c>
      <c r="F30" s="96">
        <f>E30/D30*100</f>
        <v>39.972574472748668</v>
      </c>
      <c r="G30" s="95">
        <f>SUM(G31:G35)</f>
        <v>14664052.130000001</v>
      </c>
      <c r="H30" s="95">
        <f>SUM(H31:H35)</f>
        <v>4219495.09</v>
      </c>
      <c r="I30" s="97">
        <f t="shared" si="1"/>
        <v>28.774414142784416</v>
      </c>
      <c r="J30" s="97">
        <f>H30/E30*100</f>
        <v>94.394369261381371</v>
      </c>
      <c r="K30" s="98">
        <f t="shared" si="3"/>
        <v>-5.605630738618629</v>
      </c>
    </row>
    <row r="31" spans="1:16" ht="23.25" x14ac:dyDescent="0.25">
      <c r="A31" s="17" t="s">
        <v>42</v>
      </c>
      <c r="B31" s="18" t="s">
        <v>15</v>
      </c>
      <c r="C31" s="19" t="s">
        <v>43</v>
      </c>
      <c r="D31" s="99">
        <v>6812460</v>
      </c>
      <c r="E31" s="99">
        <v>3406232</v>
      </c>
      <c r="F31" s="100">
        <f>E31/D31*100</f>
        <v>50.000029357970547</v>
      </c>
      <c r="G31" s="101">
        <v>7218100</v>
      </c>
      <c r="H31" s="101">
        <v>3609048</v>
      </c>
      <c r="I31" s="101">
        <f t="shared" si="1"/>
        <v>49.999972291877363</v>
      </c>
      <c r="J31" s="101">
        <f>H31/E31*100</f>
        <v>105.95426265738799</v>
      </c>
      <c r="K31" s="102">
        <f t="shared" si="3"/>
        <v>5.9542626573879858</v>
      </c>
    </row>
    <row r="32" spans="1:16" ht="23.25" x14ac:dyDescent="0.25">
      <c r="A32" s="17" t="s">
        <v>44</v>
      </c>
      <c r="B32" s="18" t="s">
        <v>15</v>
      </c>
      <c r="C32" s="19" t="s">
        <v>45</v>
      </c>
      <c r="D32" s="99">
        <v>3446878</v>
      </c>
      <c r="E32" s="99">
        <v>223439</v>
      </c>
      <c r="F32" s="100">
        <f>E32/D32*100</f>
        <v>6.4823588186178904</v>
      </c>
      <c r="G32" s="101">
        <v>6833697</v>
      </c>
      <c r="H32" s="101">
        <v>114652</v>
      </c>
      <c r="I32" s="101">
        <f t="shared" si="1"/>
        <v>1.6777448575785552</v>
      </c>
      <c r="J32" s="101">
        <f>H32/E32*100</f>
        <v>51.312438741669986</v>
      </c>
      <c r="K32" s="102">
        <f t="shared" si="3"/>
        <v>-48.687561258330014</v>
      </c>
    </row>
    <row r="33" spans="1:11" ht="23.25" x14ac:dyDescent="0.25">
      <c r="A33" s="17" t="s">
        <v>46</v>
      </c>
      <c r="B33" s="18" t="s">
        <v>15</v>
      </c>
      <c r="C33" s="19" t="s">
        <v>47</v>
      </c>
      <c r="D33" s="99">
        <v>201383.3</v>
      </c>
      <c r="E33" s="99">
        <v>118276.79</v>
      </c>
      <c r="F33" s="100">
        <f>E33/D33*100</f>
        <v>58.732173919088623</v>
      </c>
      <c r="G33" s="101">
        <v>203815</v>
      </c>
      <c r="H33" s="101">
        <v>87354.96</v>
      </c>
      <c r="I33" s="101">
        <f t="shared" si="1"/>
        <v>42.85992689448765</v>
      </c>
      <c r="J33" s="101">
        <f>H33/E33*100</f>
        <v>73.856383826446432</v>
      </c>
      <c r="K33" s="102">
        <f t="shared" si="3"/>
        <v>-26.143616173553568</v>
      </c>
    </row>
    <row r="34" spans="1:11" x14ac:dyDescent="0.25">
      <c r="A34" s="17" t="s">
        <v>50</v>
      </c>
      <c r="B34" s="18" t="s">
        <v>15</v>
      </c>
      <c r="C34" s="19" t="s">
        <v>51</v>
      </c>
      <c r="D34" s="99">
        <v>722122.96</v>
      </c>
      <c r="E34" s="99">
        <v>722122.96</v>
      </c>
      <c r="F34" s="100">
        <f>E34/D34*100</f>
        <v>100</v>
      </c>
      <c r="G34" s="101">
        <v>432287.07</v>
      </c>
      <c r="H34" s="101">
        <v>432287.07</v>
      </c>
      <c r="I34" s="101">
        <f t="shared" si="1"/>
        <v>100</v>
      </c>
      <c r="J34" s="101" t="s">
        <v>25</v>
      </c>
      <c r="K34" s="102" t="s">
        <v>25</v>
      </c>
    </row>
    <row r="35" spans="1:11" ht="34.5" x14ac:dyDescent="0.25">
      <c r="A35" s="17" t="s">
        <v>48</v>
      </c>
      <c r="B35" s="18" t="s">
        <v>15</v>
      </c>
      <c r="C35" s="19" t="s">
        <v>49</v>
      </c>
      <c r="D35" s="99">
        <v>0</v>
      </c>
      <c r="E35" s="99">
        <v>0</v>
      </c>
      <c r="F35" s="104" t="s">
        <v>25</v>
      </c>
      <c r="G35" s="101">
        <v>-23846.94</v>
      </c>
      <c r="H35" s="101">
        <v>-23846.94</v>
      </c>
      <c r="I35" s="101">
        <f t="shared" si="1"/>
        <v>100</v>
      </c>
      <c r="J35" s="101" t="s">
        <v>25</v>
      </c>
      <c r="K35" s="102" t="s">
        <v>25</v>
      </c>
    </row>
  </sheetData>
  <mergeCells count="12">
    <mergeCell ref="J12:J13"/>
    <mergeCell ref="K12:K13"/>
    <mergeCell ref="A1:K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4" zoomScaleNormal="100" workbookViewId="0">
      <selection activeCell="H31" sqref="H31"/>
    </sheetView>
  </sheetViews>
  <sheetFormatPr defaultRowHeight="15" x14ac:dyDescent="0.25"/>
  <cols>
    <col min="1" max="1" width="49.28515625" style="21" customWidth="1"/>
    <col min="2" max="2" width="5" style="21" customWidth="1"/>
    <col min="3" max="3" width="31.42578125" style="21" customWidth="1"/>
    <col min="4" max="4" width="12.7109375" style="21" customWidth="1"/>
    <col min="5" max="5" width="13.42578125" style="21" customWidth="1"/>
    <col min="6" max="6" width="10.7109375" style="21" customWidth="1"/>
    <col min="7" max="7" width="14.5703125" style="21" customWidth="1"/>
    <col min="8" max="8" width="13.42578125" style="21" customWidth="1"/>
    <col min="9" max="9" width="11.85546875" style="21" customWidth="1"/>
    <col min="10" max="10" width="12.28515625" style="21" customWidth="1"/>
    <col min="11" max="11" width="13.42578125" style="21" customWidth="1"/>
    <col min="12" max="12" width="11.5703125" style="21" customWidth="1"/>
    <col min="13" max="16384" width="9.140625" style="21"/>
  </cols>
  <sheetData>
    <row r="1" spans="1:11" ht="7.5" customHeight="1" x14ac:dyDescent="0.25">
      <c r="A1" s="150" t="s">
        <v>135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1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2.95" customHeight="1" x14ac:dyDescent="0.25">
      <c r="A3" s="44"/>
      <c r="B3" s="44"/>
      <c r="C3" s="44"/>
      <c r="D3" s="43"/>
      <c r="E3" s="42"/>
      <c r="F3" s="22"/>
    </row>
    <row r="4" spans="1:11" ht="11.45" customHeight="1" x14ac:dyDescent="0.25">
      <c r="A4" s="140" t="s">
        <v>0</v>
      </c>
      <c r="B4" s="140" t="s">
        <v>1</v>
      </c>
      <c r="C4" s="140" t="s">
        <v>98</v>
      </c>
      <c r="D4" s="128" t="s">
        <v>108</v>
      </c>
      <c r="E4" s="130" t="s">
        <v>130</v>
      </c>
      <c r="F4" s="132" t="s">
        <v>3</v>
      </c>
      <c r="G4" s="122" t="s">
        <v>109</v>
      </c>
      <c r="H4" s="122" t="s">
        <v>131</v>
      </c>
      <c r="I4" s="122" t="s">
        <v>3</v>
      </c>
      <c r="J4" s="122" t="s">
        <v>132</v>
      </c>
      <c r="K4" s="124" t="s">
        <v>133</v>
      </c>
    </row>
    <row r="5" spans="1:11" ht="52.5" customHeight="1" x14ac:dyDescent="0.25">
      <c r="A5" s="141"/>
      <c r="B5" s="141"/>
      <c r="C5" s="141"/>
      <c r="D5" s="129"/>
      <c r="E5" s="131"/>
      <c r="F5" s="133"/>
      <c r="G5" s="123"/>
      <c r="H5" s="123"/>
      <c r="I5" s="123"/>
      <c r="J5" s="123"/>
      <c r="K5" s="124"/>
    </row>
    <row r="6" spans="1:11" ht="11.45" customHeight="1" thickBot="1" x14ac:dyDescent="0.3">
      <c r="A6" s="41" t="s">
        <v>4</v>
      </c>
      <c r="B6" s="41" t="s">
        <v>5</v>
      </c>
      <c r="C6" s="41" t="s">
        <v>6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  <c r="I6" s="40" t="s">
        <v>12</v>
      </c>
      <c r="J6" s="40" t="s">
        <v>13</v>
      </c>
      <c r="K6" s="40" t="s">
        <v>106</v>
      </c>
    </row>
    <row r="7" spans="1:11" ht="30" customHeight="1" x14ac:dyDescent="0.25">
      <c r="A7" s="39" t="s">
        <v>97</v>
      </c>
      <c r="B7" s="38" t="s">
        <v>96</v>
      </c>
      <c r="C7" s="37" t="s">
        <v>16</v>
      </c>
      <c r="D7" s="36">
        <f>SUM(D9,D16,D18,D20,D23,D25,D27,D29,D31)</f>
        <v>13898512.539999999</v>
      </c>
      <c r="E7" s="36">
        <f>SUM(E9,E16,E18,E20,E23,E25,E27,E29,E31)</f>
        <v>5071818.83</v>
      </c>
      <c r="F7" s="36">
        <f>E7/D7*100</f>
        <v>36.491810295549804</v>
      </c>
      <c r="G7" s="36">
        <f>SUM(G9,G16,G18,G20,G23,G25,G27,G29,G31)</f>
        <v>16842670.390000001</v>
      </c>
      <c r="H7" s="36">
        <f>SUM(H9,H16,H18,H20,H23,H25,H27,H29,H31)</f>
        <v>4129193.94</v>
      </c>
      <c r="I7" s="36">
        <f>H7/G7*100</f>
        <v>24.516266389987816</v>
      </c>
      <c r="J7" s="36">
        <f>H7/E7+100</f>
        <v>100.8141446053979</v>
      </c>
      <c r="K7" s="36">
        <f>J7-100</f>
        <v>0.81414460539789957</v>
      </c>
    </row>
    <row r="8" spans="1:11" ht="14.25" customHeight="1" x14ac:dyDescent="0.25">
      <c r="A8" s="35" t="s">
        <v>17</v>
      </c>
      <c r="B8" s="34"/>
      <c r="C8" s="33"/>
      <c r="D8" s="33"/>
      <c r="E8" s="33"/>
      <c r="F8" s="45"/>
      <c r="G8" s="33"/>
      <c r="H8" s="33"/>
      <c r="I8" s="45"/>
      <c r="J8" s="45"/>
      <c r="K8" s="45"/>
    </row>
    <row r="9" spans="1:11" ht="15" customHeight="1" x14ac:dyDescent="0.25">
      <c r="A9" s="32" t="s">
        <v>95</v>
      </c>
      <c r="B9" s="31" t="s">
        <v>96</v>
      </c>
      <c r="C9" s="30" t="s">
        <v>94</v>
      </c>
      <c r="D9" s="29">
        <f>SUM(D10:D15)</f>
        <v>5331503.3</v>
      </c>
      <c r="E9" s="29">
        <f>SUM(E10:E15)</f>
        <v>2473746.94</v>
      </c>
      <c r="F9" s="29">
        <f t="shared" ref="F9:F32" si="0">E9/D9*100</f>
        <v>46.398675960680734</v>
      </c>
      <c r="G9" s="29">
        <f>SUM(G10:G15)</f>
        <v>5432925.0999999996</v>
      </c>
      <c r="H9" s="29">
        <f>SUM(H10:H15)</f>
        <v>2262095.46</v>
      </c>
      <c r="I9" s="29">
        <f t="shared" ref="I9:I32" si="1">H9/G9*100</f>
        <v>41.636787151731582</v>
      </c>
      <c r="J9" s="29">
        <f t="shared" ref="J9:J32" si="2">H9/E9+100</f>
        <v>100.91444093307297</v>
      </c>
      <c r="K9" s="29">
        <f t="shared" ref="K9:K32" si="3">J9-100</f>
        <v>0.91444093307296725</v>
      </c>
    </row>
    <row r="10" spans="1:11" ht="22.5" customHeight="1" x14ac:dyDescent="0.25">
      <c r="A10" s="28" t="s">
        <v>93</v>
      </c>
      <c r="B10" s="27" t="s">
        <v>96</v>
      </c>
      <c r="C10" s="26" t="s">
        <v>92</v>
      </c>
      <c r="D10" s="25">
        <v>705267</v>
      </c>
      <c r="E10" s="25">
        <v>341289.43</v>
      </c>
      <c r="F10" s="45">
        <f t="shared" si="0"/>
        <v>48.391521225294817</v>
      </c>
      <c r="G10" s="45">
        <v>781799</v>
      </c>
      <c r="H10" s="45">
        <v>427852.73</v>
      </c>
      <c r="I10" s="45">
        <f t="shared" si="1"/>
        <v>54.726691899068683</v>
      </c>
      <c r="J10" s="45">
        <f t="shared" si="2"/>
        <v>101.25363604140919</v>
      </c>
      <c r="K10" s="45">
        <f t="shared" si="3"/>
        <v>1.2536360414091945</v>
      </c>
    </row>
    <row r="11" spans="1:11" ht="33.75" customHeight="1" x14ac:dyDescent="0.25">
      <c r="A11" s="28" t="s">
        <v>91</v>
      </c>
      <c r="B11" s="27" t="s">
        <v>96</v>
      </c>
      <c r="C11" s="26" t="s">
        <v>90</v>
      </c>
      <c r="D11" s="25">
        <v>3439221</v>
      </c>
      <c r="E11" s="25">
        <v>1471934.97</v>
      </c>
      <c r="F11" s="45">
        <f t="shared" si="0"/>
        <v>42.798499136868493</v>
      </c>
      <c r="G11" s="45">
        <v>3590703.1</v>
      </c>
      <c r="H11" s="45">
        <v>1356341.04</v>
      </c>
      <c r="I11" s="45">
        <f t="shared" si="1"/>
        <v>37.7736895038746</v>
      </c>
      <c r="J11" s="45">
        <f t="shared" si="2"/>
        <v>100.92146804556182</v>
      </c>
      <c r="K11" s="45">
        <f t="shared" si="3"/>
        <v>0.9214680455618236</v>
      </c>
    </row>
    <row r="12" spans="1:11" ht="14.25" customHeight="1" x14ac:dyDescent="0.25">
      <c r="A12" s="28" t="s">
        <v>99</v>
      </c>
      <c r="B12" s="27" t="s">
        <v>96</v>
      </c>
      <c r="C12" s="26" t="s">
        <v>100</v>
      </c>
      <c r="D12" s="25">
        <v>833.3</v>
      </c>
      <c r="E12" s="25">
        <v>0</v>
      </c>
      <c r="F12" s="45">
        <f t="shared" si="0"/>
        <v>0</v>
      </c>
      <c r="G12" s="45">
        <v>1515</v>
      </c>
      <c r="H12" s="45">
        <v>0</v>
      </c>
      <c r="I12" s="45">
        <f t="shared" si="1"/>
        <v>0</v>
      </c>
      <c r="J12" s="45" t="s">
        <v>25</v>
      </c>
      <c r="K12" s="45" t="s">
        <v>25</v>
      </c>
    </row>
    <row r="13" spans="1:11" ht="14.25" customHeight="1" x14ac:dyDescent="0.25">
      <c r="A13" s="28" t="s">
        <v>117</v>
      </c>
      <c r="B13" s="27" t="s">
        <v>96</v>
      </c>
      <c r="C13" s="26"/>
      <c r="D13" s="25">
        <v>0</v>
      </c>
      <c r="E13" s="25">
        <v>0</v>
      </c>
      <c r="F13" s="45">
        <v>0</v>
      </c>
      <c r="G13" s="45">
        <v>130178</v>
      </c>
      <c r="H13" s="45">
        <v>0</v>
      </c>
      <c r="I13" s="45">
        <f t="shared" si="1"/>
        <v>0</v>
      </c>
      <c r="J13" s="45" t="s">
        <v>25</v>
      </c>
      <c r="K13" s="45" t="s">
        <v>25</v>
      </c>
    </row>
    <row r="14" spans="1:11" ht="15" customHeight="1" x14ac:dyDescent="0.25">
      <c r="A14" s="28" t="s">
        <v>89</v>
      </c>
      <c r="B14" s="27" t="s">
        <v>96</v>
      </c>
      <c r="C14" s="26" t="s">
        <v>88</v>
      </c>
      <c r="D14" s="25">
        <v>10000</v>
      </c>
      <c r="E14" s="25">
        <v>0</v>
      </c>
      <c r="F14" s="45">
        <f t="shared" si="0"/>
        <v>0</v>
      </c>
      <c r="G14" s="45">
        <v>10000</v>
      </c>
      <c r="H14" s="45">
        <v>0</v>
      </c>
      <c r="I14" s="45" t="s">
        <v>25</v>
      </c>
      <c r="J14" s="116" t="s">
        <v>25</v>
      </c>
      <c r="K14" s="45" t="s">
        <v>25</v>
      </c>
    </row>
    <row r="15" spans="1:11" ht="15" customHeight="1" x14ac:dyDescent="0.25">
      <c r="A15" s="28" t="s">
        <v>87</v>
      </c>
      <c r="B15" s="27" t="s">
        <v>96</v>
      </c>
      <c r="C15" s="26" t="s">
        <v>86</v>
      </c>
      <c r="D15" s="25">
        <v>1176182</v>
      </c>
      <c r="E15" s="25">
        <v>660522.54</v>
      </c>
      <c r="F15" s="45">
        <f t="shared" si="0"/>
        <v>56.158191504376035</v>
      </c>
      <c r="G15" s="45">
        <v>918730</v>
      </c>
      <c r="H15" s="45">
        <v>477901.69</v>
      </c>
      <c r="I15" s="45">
        <f t="shared" si="1"/>
        <v>52.017642833041265</v>
      </c>
      <c r="J15" s="45">
        <f t="shared" si="2"/>
        <v>100.72352063867496</v>
      </c>
      <c r="K15" s="45">
        <f t="shared" si="3"/>
        <v>0.72352063867495531</v>
      </c>
    </row>
    <row r="16" spans="1:11" ht="15" customHeight="1" x14ac:dyDescent="0.25">
      <c r="A16" s="32" t="s">
        <v>85</v>
      </c>
      <c r="B16" s="31" t="s">
        <v>96</v>
      </c>
      <c r="C16" s="30" t="s">
        <v>84</v>
      </c>
      <c r="D16" s="29">
        <f>D17</f>
        <v>200550</v>
      </c>
      <c r="E16" s="29">
        <f>E17</f>
        <v>118276.79</v>
      </c>
      <c r="F16" s="29">
        <f t="shared" si="0"/>
        <v>58.976210421341314</v>
      </c>
      <c r="G16" s="29">
        <f>G17</f>
        <v>202300</v>
      </c>
      <c r="H16" s="29">
        <f>H17</f>
        <v>86941.96</v>
      </c>
      <c r="I16" s="29">
        <f t="shared" si="1"/>
        <v>42.976747404844296</v>
      </c>
      <c r="J16" s="29">
        <f t="shared" ref="J16" si="4">H16/E16+100</f>
        <v>100.73507202892469</v>
      </c>
      <c r="K16" s="29">
        <f t="shared" ref="K16" si="5">J16-100</f>
        <v>0.73507202892469081</v>
      </c>
    </row>
    <row r="17" spans="1:11" ht="15" customHeight="1" x14ac:dyDescent="0.25">
      <c r="A17" s="28" t="s">
        <v>83</v>
      </c>
      <c r="B17" s="27" t="s">
        <v>96</v>
      </c>
      <c r="C17" s="26" t="s">
        <v>82</v>
      </c>
      <c r="D17" s="25">
        <v>200550</v>
      </c>
      <c r="E17" s="25">
        <v>118276.79</v>
      </c>
      <c r="F17" s="45">
        <f t="shared" si="0"/>
        <v>58.976210421341314</v>
      </c>
      <c r="G17" s="45">
        <v>202300</v>
      </c>
      <c r="H17" s="45">
        <v>86941.96</v>
      </c>
      <c r="I17" s="45">
        <f t="shared" si="1"/>
        <v>42.976747404844296</v>
      </c>
      <c r="J17" s="45">
        <f t="shared" ref="J17:J18" si="6">H17/E17+100</f>
        <v>100.73507202892469</v>
      </c>
      <c r="K17" s="45">
        <f t="shared" ref="K17:K18" si="7">J17-100</f>
        <v>0.73507202892469081</v>
      </c>
    </row>
    <row r="18" spans="1:11" ht="22.5" customHeight="1" x14ac:dyDescent="0.25">
      <c r="A18" s="32" t="s">
        <v>81</v>
      </c>
      <c r="B18" s="31" t="s">
        <v>96</v>
      </c>
      <c r="C18" s="30" t="s">
        <v>80</v>
      </c>
      <c r="D18" s="29">
        <f>SUM(D19)</f>
        <v>92115</v>
      </c>
      <c r="E18" s="29">
        <f>SUM(E19)</f>
        <v>17105</v>
      </c>
      <c r="F18" s="29">
        <f t="shared" si="0"/>
        <v>18.569179829560873</v>
      </c>
      <c r="G18" s="29">
        <f>SUM(G19)</f>
        <v>127620</v>
      </c>
      <c r="H18" s="29">
        <f>SUM(H19)</f>
        <v>63175</v>
      </c>
      <c r="I18" s="29">
        <f>H18/G18*100</f>
        <v>49.502429086350105</v>
      </c>
      <c r="J18" s="29">
        <f t="shared" si="6"/>
        <v>103.69336451330021</v>
      </c>
      <c r="K18" s="29">
        <f t="shared" si="7"/>
        <v>3.6933645133002102</v>
      </c>
    </row>
    <row r="19" spans="1:11" ht="15" customHeight="1" x14ac:dyDescent="0.25">
      <c r="A19" s="28" t="s">
        <v>79</v>
      </c>
      <c r="B19" s="27" t="s">
        <v>96</v>
      </c>
      <c r="C19" s="26" t="s">
        <v>78</v>
      </c>
      <c r="D19" s="25">
        <v>92115</v>
      </c>
      <c r="E19" s="25">
        <v>17105</v>
      </c>
      <c r="F19" s="45">
        <f t="shared" si="0"/>
        <v>18.569179829560873</v>
      </c>
      <c r="G19" s="45">
        <v>127620</v>
      </c>
      <c r="H19" s="45">
        <v>63175</v>
      </c>
      <c r="I19" s="45">
        <f t="shared" ref="I19" si="8">H19/G19*100</f>
        <v>49.502429086350105</v>
      </c>
      <c r="J19" s="45">
        <f t="shared" ref="J19" si="9">H19/E19+100</f>
        <v>103.69336451330021</v>
      </c>
      <c r="K19" s="45">
        <f t="shared" ref="K19" si="10">J19-100</f>
        <v>3.6933645133002102</v>
      </c>
    </row>
    <row r="20" spans="1:11" ht="15" customHeight="1" x14ac:dyDescent="0.25">
      <c r="A20" s="32" t="s">
        <v>77</v>
      </c>
      <c r="B20" s="31" t="s">
        <v>96</v>
      </c>
      <c r="C20" s="30" t="s">
        <v>76</v>
      </c>
      <c r="D20" s="29">
        <f>SUM(D21:D22)</f>
        <v>552254.96</v>
      </c>
      <c r="E20" s="29">
        <f>SUM(E21:E22)</f>
        <v>247250</v>
      </c>
      <c r="F20" s="29">
        <f t="shared" si="0"/>
        <v>44.770987661206341</v>
      </c>
      <c r="G20" s="29">
        <f>SUM(G21:G22)</f>
        <v>275300.53999999998</v>
      </c>
      <c r="H20" s="29">
        <f>SUM(H21:H22)</f>
        <v>151103.75</v>
      </c>
      <c r="I20" s="29">
        <f t="shared" si="1"/>
        <v>54.886833858008423</v>
      </c>
      <c r="J20" s="29">
        <f t="shared" si="2"/>
        <v>100.61113751263903</v>
      </c>
      <c r="K20" s="29">
        <f t="shared" si="3"/>
        <v>0.61113751263903282</v>
      </c>
    </row>
    <row r="21" spans="1:11" ht="15" customHeight="1" x14ac:dyDescent="0.25">
      <c r="A21" s="28" t="s">
        <v>75</v>
      </c>
      <c r="B21" s="27" t="s">
        <v>96</v>
      </c>
      <c r="C21" s="26" t="s">
        <v>74</v>
      </c>
      <c r="D21" s="25">
        <v>542254.96</v>
      </c>
      <c r="E21" s="25">
        <v>247250</v>
      </c>
      <c r="F21" s="45">
        <f t="shared" si="0"/>
        <v>45.59663225579348</v>
      </c>
      <c r="G21" s="45">
        <v>265300.53999999998</v>
      </c>
      <c r="H21" s="45">
        <v>151103.75</v>
      </c>
      <c r="I21" s="45">
        <f t="shared" si="1"/>
        <v>56.955688819932291</v>
      </c>
      <c r="J21" s="45">
        <f>H21/E21+100</f>
        <v>100.61113751263903</v>
      </c>
      <c r="K21" s="45">
        <f t="shared" si="3"/>
        <v>0.61113751263903282</v>
      </c>
    </row>
    <row r="22" spans="1:11" ht="15" customHeight="1" x14ac:dyDescent="0.25">
      <c r="A22" s="28" t="s">
        <v>73</v>
      </c>
      <c r="B22" s="27" t="s">
        <v>96</v>
      </c>
      <c r="C22" s="26" t="s">
        <v>72</v>
      </c>
      <c r="D22" s="25">
        <v>10000</v>
      </c>
      <c r="E22" s="25">
        <v>0</v>
      </c>
      <c r="F22" s="45">
        <f t="shared" si="0"/>
        <v>0</v>
      </c>
      <c r="G22" s="45">
        <v>10000</v>
      </c>
      <c r="H22" s="45">
        <v>0</v>
      </c>
      <c r="I22" s="45">
        <f t="shared" ref="I22" si="11">H22/G22*100</f>
        <v>0</v>
      </c>
      <c r="J22" s="45" t="s">
        <v>25</v>
      </c>
      <c r="K22" s="45" t="s">
        <v>25</v>
      </c>
    </row>
    <row r="23" spans="1:11" ht="15" customHeight="1" x14ac:dyDescent="0.25">
      <c r="A23" s="32" t="s">
        <v>71</v>
      </c>
      <c r="B23" s="31" t="s">
        <v>96</v>
      </c>
      <c r="C23" s="30" t="s">
        <v>70</v>
      </c>
      <c r="D23" s="29">
        <f>SUM(D24)</f>
        <v>4837625.28</v>
      </c>
      <c r="E23" s="29">
        <f>SUM(E24)</f>
        <v>801584.32</v>
      </c>
      <c r="F23" s="29">
        <f t="shared" si="0"/>
        <v>16.569789382281382</v>
      </c>
      <c r="G23" s="29">
        <f>SUM(G24)</f>
        <v>1441733.85</v>
      </c>
      <c r="H23" s="29">
        <f>SUM(H24)</f>
        <v>370641.69</v>
      </c>
      <c r="I23" s="29">
        <f t="shared" si="1"/>
        <v>25.708052148459991</v>
      </c>
      <c r="J23" s="29">
        <f t="shared" si="2"/>
        <v>100.46238640246855</v>
      </c>
      <c r="K23" s="29">
        <f t="shared" si="3"/>
        <v>0.46238640246855311</v>
      </c>
    </row>
    <row r="24" spans="1:11" ht="15" customHeight="1" x14ac:dyDescent="0.25">
      <c r="A24" s="28" t="s">
        <v>69</v>
      </c>
      <c r="B24" s="27" t="s">
        <v>96</v>
      </c>
      <c r="C24" s="26" t="s">
        <v>68</v>
      </c>
      <c r="D24" s="25">
        <v>4837625.28</v>
      </c>
      <c r="E24" s="25">
        <v>801584.32</v>
      </c>
      <c r="F24" s="45">
        <f t="shared" si="0"/>
        <v>16.569789382281382</v>
      </c>
      <c r="G24" s="45">
        <v>1441733.85</v>
      </c>
      <c r="H24" s="45">
        <v>370641.69</v>
      </c>
      <c r="I24" s="45">
        <f t="shared" ref="I24" si="12">H24/G24*100</f>
        <v>25.708052148459991</v>
      </c>
      <c r="J24" s="45">
        <f>H24/E24+100</f>
        <v>100.46238640246855</v>
      </c>
      <c r="K24" s="45">
        <f t="shared" ref="K24" si="13">J24-100</f>
        <v>0.46238640246855311</v>
      </c>
    </row>
    <row r="25" spans="1:11" ht="15" customHeight="1" x14ac:dyDescent="0.25">
      <c r="A25" s="32" t="s">
        <v>67</v>
      </c>
      <c r="B25" s="31" t="s">
        <v>96</v>
      </c>
      <c r="C25" s="30" t="s">
        <v>66</v>
      </c>
      <c r="D25" s="29">
        <f>SUM(D26)</f>
        <v>20000</v>
      </c>
      <c r="E25" s="29">
        <f>SUM(E26)</f>
        <v>0</v>
      </c>
      <c r="F25" s="29">
        <f t="shared" si="0"/>
        <v>0</v>
      </c>
      <c r="G25" s="29">
        <f>SUM(G26)</f>
        <v>20000</v>
      </c>
      <c r="H25" s="29">
        <f>SUM(H26)</f>
        <v>0</v>
      </c>
      <c r="I25" s="29">
        <f t="shared" si="1"/>
        <v>0</v>
      </c>
      <c r="J25" s="29" t="s">
        <v>25</v>
      </c>
      <c r="K25" s="29" t="s">
        <v>25</v>
      </c>
    </row>
    <row r="26" spans="1:11" ht="15" customHeight="1" x14ac:dyDescent="0.25">
      <c r="A26" s="28" t="s">
        <v>65</v>
      </c>
      <c r="B26" s="27" t="s">
        <v>96</v>
      </c>
      <c r="C26" s="26" t="s">
        <v>64</v>
      </c>
      <c r="D26" s="25">
        <v>20000</v>
      </c>
      <c r="E26" s="25">
        <v>0</v>
      </c>
      <c r="F26" s="45">
        <f t="shared" si="0"/>
        <v>0</v>
      </c>
      <c r="G26" s="45">
        <v>20000</v>
      </c>
      <c r="H26" s="45">
        <v>0</v>
      </c>
      <c r="I26" s="45">
        <f t="shared" si="1"/>
        <v>0</v>
      </c>
      <c r="J26" s="45" t="s">
        <v>25</v>
      </c>
      <c r="K26" s="45" t="s">
        <v>25</v>
      </c>
    </row>
    <row r="27" spans="1:11" ht="15" customHeight="1" x14ac:dyDescent="0.25">
      <c r="A27" s="32" t="s">
        <v>63</v>
      </c>
      <c r="B27" s="31" t="s">
        <v>96</v>
      </c>
      <c r="C27" s="30" t="s">
        <v>62</v>
      </c>
      <c r="D27" s="29">
        <f>SUM(D28)</f>
        <v>2302329</v>
      </c>
      <c r="E27" s="29">
        <f>SUM(E28)</f>
        <v>1143319</v>
      </c>
      <c r="F27" s="29">
        <f t="shared" si="0"/>
        <v>49.65923636456823</v>
      </c>
      <c r="G27" s="29">
        <f>SUM(G28)</f>
        <v>9081190.9000000004</v>
      </c>
      <c r="H27" s="29">
        <f>SUM(H28)</f>
        <v>1071620.08</v>
      </c>
      <c r="I27" s="29">
        <f t="shared" si="1"/>
        <v>11.800435557411308</v>
      </c>
      <c r="J27" s="29">
        <f t="shared" si="2"/>
        <v>100.93728878816849</v>
      </c>
      <c r="K27" s="29">
        <f t="shared" si="3"/>
        <v>0.93728878816848749</v>
      </c>
    </row>
    <row r="28" spans="1:11" ht="15" customHeight="1" x14ac:dyDescent="0.25">
      <c r="A28" s="28" t="s">
        <v>61</v>
      </c>
      <c r="B28" s="27" t="s">
        <v>96</v>
      </c>
      <c r="C28" s="26" t="s">
        <v>60</v>
      </c>
      <c r="D28" s="25">
        <v>2302329</v>
      </c>
      <c r="E28" s="25">
        <v>1143319</v>
      </c>
      <c r="F28" s="45">
        <f t="shared" si="0"/>
        <v>49.65923636456823</v>
      </c>
      <c r="G28" s="45">
        <v>9081190.9000000004</v>
      </c>
      <c r="H28" s="45">
        <v>1071620.08</v>
      </c>
      <c r="I28" s="45">
        <f t="shared" si="1"/>
        <v>11.800435557411308</v>
      </c>
      <c r="J28" s="45">
        <f t="shared" si="2"/>
        <v>100.93728878816849</v>
      </c>
      <c r="K28" s="45">
        <f t="shared" si="3"/>
        <v>0.93728878816848749</v>
      </c>
    </row>
    <row r="29" spans="1:11" ht="15" customHeight="1" x14ac:dyDescent="0.25">
      <c r="A29" s="32" t="s">
        <v>59</v>
      </c>
      <c r="B29" s="31" t="s">
        <v>96</v>
      </c>
      <c r="C29" s="30" t="s">
        <v>58</v>
      </c>
      <c r="D29" s="29">
        <f>SUM(D30)</f>
        <v>542135</v>
      </c>
      <c r="E29" s="29">
        <f>SUM(E30)</f>
        <v>267781.08</v>
      </c>
      <c r="F29" s="29">
        <f t="shared" si="0"/>
        <v>49.393800437160493</v>
      </c>
      <c r="G29" s="29">
        <f>SUM(G30)</f>
        <v>241600</v>
      </c>
      <c r="H29" s="29">
        <f>SUM(H30)</f>
        <v>123616</v>
      </c>
      <c r="I29" s="29">
        <f t="shared" si="1"/>
        <v>51.16556291390728</v>
      </c>
      <c r="J29" s="29">
        <f t="shared" si="2"/>
        <v>100.46163082171451</v>
      </c>
      <c r="K29" s="29">
        <f t="shared" si="3"/>
        <v>0.46163082171450753</v>
      </c>
    </row>
    <row r="30" spans="1:11" ht="15" customHeight="1" x14ac:dyDescent="0.25">
      <c r="A30" s="28" t="s">
        <v>57</v>
      </c>
      <c r="B30" s="27" t="s">
        <v>96</v>
      </c>
      <c r="C30" s="26" t="s">
        <v>56</v>
      </c>
      <c r="D30" s="25">
        <v>542135</v>
      </c>
      <c r="E30" s="25">
        <v>267781.08</v>
      </c>
      <c r="F30" s="45">
        <f t="shared" si="0"/>
        <v>49.393800437160493</v>
      </c>
      <c r="G30" s="45">
        <v>241600</v>
      </c>
      <c r="H30" s="45">
        <v>123616</v>
      </c>
      <c r="I30" s="45">
        <f t="shared" si="1"/>
        <v>51.16556291390728</v>
      </c>
      <c r="J30" s="45">
        <f t="shared" si="2"/>
        <v>100.46163082171451</v>
      </c>
      <c r="K30" s="45">
        <f t="shared" si="3"/>
        <v>0.46163082171450753</v>
      </c>
    </row>
    <row r="31" spans="1:11" ht="15" customHeight="1" x14ac:dyDescent="0.25">
      <c r="A31" s="32" t="s">
        <v>55</v>
      </c>
      <c r="B31" s="31" t="s">
        <v>96</v>
      </c>
      <c r="C31" s="30" t="s">
        <v>54</v>
      </c>
      <c r="D31" s="29">
        <f>SUM(D32)</f>
        <v>20000</v>
      </c>
      <c r="E31" s="29">
        <f>SUM(E32)</f>
        <v>2755.7</v>
      </c>
      <c r="F31" s="29">
        <f t="shared" si="0"/>
        <v>13.778499999999999</v>
      </c>
      <c r="G31" s="29">
        <f>SUM(G32)</f>
        <v>20000</v>
      </c>
      <c r="H31" s="29">
        <f>SUM(H32)</f>
        <v>0</v>
      </c>
      <c r="I31" s="29">
        <f t="shared" si="1"/>
        <v>0</v>
      </c>
      <c r="J31" s="29">
        <f t="shared" si="2"/>
        <v>100</v>
      </c>
      <c r="K31" s="29">
        <f t="shared" si="3"/>
        <v>0</v>
      </c>
    </row>
    <row r="32" spans="1:11" ht="15" customHeight="1" x14ac:dyDescent="0.25">
      <c r="A32" s="105" t="s">
        <v>116</v>
      </c>
      <c r="B32" s="106" t="s">
        <v>96</v>
      </c>
      <c r="C32" s="107" t="s">
        <v>115</v>
      </c>
      <c r="D32" s="108">
        <v>20000</v>
      </c>
      <c r="E32" s="108">
        <v>2755.7</v>
      </c>
      <c r="F32" s="109">
        <f t="shared" si="0"/>
        <v>13.778499999999999</v>
      </c>
      <c r="G32" s="109">
        <v>20000</v>
      </c>
      <c r="H32" s="109">
        <v>0</v>
      </c>
      <c r="I32" s="109">
        <f t="shared" si="1"/>
        <v>0</v>
      </c>
      <c r="J32" s="45">
        <f t="shared" si="2"/>
        <v>100</v>
      </c>
      <c r="K32" s="109">
        <f t="shared" si="3"/>
        <v>0</v>
      </c>
    </row>
    <row r="33" spans="1:11" ht="12.95" customHeight="1" x14ac:dyDescent="0.25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8"/>
    </row>
    <row r="34" spans="1:11" ht="54.75" customHeight="1" x14ac:dyDescent="0.25">
      <c r="A34" s="111" t="s">
        <v>53</v>
      </c>
      <c r="B34" s="112">
        <v>450</v>
      </c>
      <c r="C34" s="113" t="s">
        <v>16</v>
      </c>
      <c r="D34" s="114">
        <f>Доходы!D15-Расходы!D7</f>
        <v>-866468.27999999747</v>
      </c>
      <c r="E34" s="114">
        <f>Доходы!E15-Расходы!E7</f>
        <v>552109.62000000011</v>
      </c>
      <c r="F34" s="115"/>
      <c r="G34" s="114">
        <f>Доходы!G15-Расходы!G7</f>
        <v>-207418.25999999978</v>
      </c>
      <c r="H34" s="114">
        <f>Доходы!H15-Расходы!H7</f>
        <v>906845.93000000017</v>
      </c>
      <c r="I34" s="115"/>
      <c r="J34" s="115"/>
      <c r="K34" s="115"/>
    </row>
    <row r="35" spans="1:11" ht="12.95" customHeight="1" x14ac:dyDescent="0.25">
      <c r="A35" s="22"/>
      <c r="B35" s="110"/>
      <c r="C35" s="110"/>
      <c r="D35" s="110"/>
      <c r="E35" s="110"/>
      <c r="F35" s="22"/>
    </row>
    <row r="36" spans="1:11" hidden="1" x14ac:dyDescent="0.25">
      <c r="A36" s="24"/>
      <c r="B36" s="24"/>
      <c r="C36" s="24"/>
      <c r="D36" s="23"/>
      <c r="E36" s="23"/>
      <c r="F36" s="22" t="s">
        <v>52</v>
      </c>
    </row>
  </sheetData>
  <mergeCells count="13">
    <mergeCell ref="A33:K33"/>
    <mergeCell ref="A1:K2"/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F16" sqref="F16"/>
    </sheetView>
  </sheetViews>
  <sheetFormatPr defaultRowHeight="12.75" x14ac:dyDescent="0.2"/>
  <cols>
    <col min="1" max="1" width="70" style="46" customWidth="1"/>
    <col min="2" max="2" width="14.7109375" style="46" hidden="1" customWidth="1"/>
    <col min="3" max="3" width="19.85546875" style="46" customWidth="1"/>
    <col min="4" max="4" width="18.85546875" style="46" customWidth="1"/>
    <col min="5" max="5" width="14" style="46" customWidth="1"/>
    <col min="6" max="6" width="20.42578125" style="46" customWidth="1"/>
    <col min="7" max="7" width="19.85546875" style="46" customWidth="1"/>
    <col min="8" max="8" width="16.140625" style="46" customWidth="1"/>
    <col min="9" max="9" width="20.5703125" style="46" customWidth="1"/>
    <col min="10" max="10" width="19.28515625" style="46" customWidth="1"/>
    <col min="11" max="252" width="9.140625" style="46"/>
    <col min="253" max="253" width="70" style="46" customWidth="1"/>
    <col min="254" max="254" width="0" style="46" hidden="1" customWidth="1"/>
    <col min="255" max="255" width="19.85546875" style="46" customWidth="1"/>
    <col min="256" max="256" width="18.85546875" style="46" customWidth="1"/>
    <col min="257" max="257" width="14" style="46" customWidth="1"/>
    <col min="258" max="258" width="22.85546875" style="46" customWidth="1"/>
    <col min="259" max="259" width="21.28515625" style="46" customWidth="1"/>
    <col min="260" max="260" width="16.140625" style="46" customWidth="1"/>
    <col min="261" max="508" width="9.140625" style="46"/>
    <col min="509" max="509" width="70" style="46" customWidth="1"/>
    <col min="510" max="510" width="0" style="46" hidden="1" customWidth="1"/>
    <col min="511" max="511" width="19.85546875" style="46" customWidth="1"/>
    <col min="512" max="512" width="18.85546875" style="46" customWidth="1"/>
    <col min="513" max="513" width="14" style="46" customWidth="1"/>
    <col min="514" max="514" width="22.85546875" style="46" customWidth="1"/>
    <col min="515" max="515" width="21.28515625" style="46" customWidth="1"/>
    <col min="516" max="516" width="16.140625" style="46" customWidth="1"/>
    <col min="517" max="764" width="9.140625" style="46"/>
    <col min="765" max="765" width="70" style="46" customWidth="1"/>
    <col min="766" max="766" width="0" style="46" hidden="1" customWidth="1"/>
    <col min="767" max="767" width="19.85546875" style="46" customWidth="1"/>
    <col min="768" max="768" width="18.85546875" style="46" customWidth="1"/>
    <col min="769" max="769" width="14" style="46" customWidth="1"/>
    <col min="770" max="770" width="22.85546875" style="46" customWidth="1"/>
    <col min="771" max="771" width="21.28515625" style="46" customWidth="1"/>
    <col min="772" max="772" width="16.140625" style="46" customWidth="1"/>
    <col min="773" max="1020" width="9.140625" style="46"/>
    <col min="1021" max="1021" width="70" style="46" customWidth="1"/>
    <col min="1022" max="1022" width="0" style="46" hidden="1" customWidth="1"/>
    <col min="1023" max="1023" width="19.85546875" style="46" customWidth="1"/>
    <col min="1024" max="1024" width="18.85546875" style="46" customWidth="1"/>
    <col min="1025" max="1025" width="14" style="46" customWidth="1"/>
    <col min="1026" max="1026" width="22.85546875" style="46" customWidth="1"/>
    <col min="1027" max="1027" width="21.28515625" style="46" customWidth="1"/>
    <col min="1028" max="1028" width="16.140625" style="46" customWidth="1"/>
    <col min="1029" max="1276" width="9.140625" style="46"/>
    <col min="1277" max="1277" width="70" style="46" customWidth="1"/>
    <col min="1278" max="1278" width="0" style="46" hidden="1" customWidth="1"/>
    <col min="1279" max="1279" width="19.85546875" style="46" customWidth="1"/>
    <col min="1280" max="1280" width="18.85546875" style="46" customWidth="1"/>
    <col min="1281" max="1281" width="14" style="46" customWidth="1"/>
    <col min="1282" max="1282" width="22.85546875" style="46" customWidth="1"/>
    <col min="1283" max="1283" width="21.28515625" style="46" customWidth="1"/>
    <col min="1284" max="1284" width="16.140625" style="46" customWidth="1"/>
    <col min="1285" max="1532" width="9.140625" style="46"/>
    <col min="1533" max="1533" width="70" style="46" customWidth="1"/>
    <col min="1534" max="1534" width="0" style="46" hidden="1" customWidth="1"/>
    <col min="1535" max="1535" width="19.85546875" style="46" customWidth="1"/>
    <col min="1536" max="1536" width="18.85546875" style="46" customWidth="1"/>
    <col min="1537" max="1537" width="14" style="46" customWidth="1"/>
    <col min="1538" max="1538" width="22.85546875" style="46" customWidth="1"/>
    <col min="1539" max="1539" width="21.28515625" style="46" customWidth="1"/>
    <col min="1540" max="1540" width="16.140625" style="46" customWidth="1"/>
    <col min="1541" max="1788" width="9.140625" style="46"/>
    <col min="1789" max="1789" width="70" style="46" customWidth="1"/>
    <col min="1790" max="1790" width="0" style="46" hidden="1" customWidth="1"/>
    <col min="1791" max="1791" width="19.85546875" style="46" customWidth="1"/>
    <col min="1792" max="1792" width="18.85546875" style="46" customWidth="1"/>
    <col min="1793" max="1793" width="14" style="46" customWidth="1"/>
    <col min="1794" max="1794" width="22.85546875" style="46" customWidth="1"/>
    <col min="1795" max="1795" width="21.28515625" style="46" customWidth="1"/>
    <col min="1796" max="1796" width="16.140625" style="46" customWidth="1"/>
    <col min="1797" max="2044" width="9.140625" style="46"/>
    <col min="2045" max="2045" width="70" style="46" customWidth="1"/>
    <col min="2046" max="2046" width="0" style="46" hidden="1" customWidth="1"/>
    <col min="2047" max="2047" width="19.85546875" style="46" customWidth="1"/>
    <col min="2048" max="2048" width="18.85546875" style="46" customWidth="1"/>
    <col min="2049" max="2049" width="14" style="46" customWidth="1"/>
    <col min="2050" max="2050" width="22.85546875" style="46" customWidth="1"/>
    <col min="2051" max="2051" width="21.28515625" style="46" customWidth="1"/>
    <col min="2052" max="2052" width="16.140625" style="46" customWidth="1"/>
    <col min="2053" max="2300" width="9.140625" style="46"/>
    <col min="2301" max="2301" width="70" style="46" customWidth="1"/>
    <col min="2302" max="2302" width="0" style="46" hidden="1" customWidth="1"/>
    <col min="2303" max="2303" width="19.85546875" style="46" customWidth="1"/>
    <col min="2304" max="2304" width="18.85546875" style="46" customWidth="1"/>
    <col min="2305" max="2305" width="14" style="46" customWidth="1"/>
    <col min="2306" max="2306" width="22.85546875" style="46" customWidth="1"/>
    <col min="2307" max="2307" width="21.28515625" style="46" customWidth="1"/>
    <col min="2308" max="2308" width="16.140625" style="46" customWidth="1"/>
    <col min="2309" max="2556" width="9.140625" style="46"/>
    <col min="2557" max="2557" width="70" style="46" customWidth="1"/>
    <col min="2558" max="2558" width="0" style="46" hidden="1" customWidth="1"/>
    <col min="2559" max="2559" width="19.85546875" style="46" customWidth="1"/>
    <col min="2560" max="2560" width="18.85546875" style="46" customWidth="1"/>
    <col min="2561" max="2561" width="14" style="46" customWidth="1"/>
    <col min="2562" max="2562" width="22.85546875" style="46" customWidth="1"/>
    <col min="2563" max="2563" width="21.28515625" style="46" customWidth="1"/>
    <col min="2564" max="2564" width="16.140625" style="46" customWidth="1"/>
    <col min="2565" max="2812" width="9.140625" style="46"/>
    <col min="2813" max="2813" width="70" style="46" customWidth="1"/>
    <col min="2814" max="2814" width="0" style="46" hidden="1" customWidth="1"/>
    <col min="2815" max="2815" width="19.85546875" style="46" customWidth="1"/>
    <col min="2816" max="2816" width="18.85546875" style="46" customWidth="1"/>
    <col min="2817" max="2817" width="14" style="46" customWidth="1"/>
    <col min="2818" max="2818" width="22.85546875" style="46" customWidth="1"/>
    <col min="2819" max="2819" width="21.28515625" style="46" customWidth="1"/>
    <col min="2820" max="2820" width="16.140625" style="46" customWidth="1"/>
    <col min="2821" max="3068" width="9.140625" style="46"/>
    <col min="3069" max="3069" width="70" style="46" customWidth="1"/>
    <col min="3070" max="3070" width="0" style="46" hidden="1" customWidth="1"/>
    <col min="3071" max="3071" width="19.85546875" style="46" customWidth="1"/>
    <col min="3072" max="3072" width="18.85546875" style="46" customWidth="1"/>
    <col min="3073" max="3073" width="14" style="46" customWidth="1"/>
    <col min="3074" max="3074" width="22.85546875" style="46" customWidth="1"/>
    <col min="3075" max="3075" width="21.28515625" style="46" customWidth="1"/>
    <col min="3076" max="3076" width="16.140625" style="46" customWidth="1"/>
    <col min="3077" max="3324" width="9.140625" style="46"/>
    <col min="3325" max="3325" width="70" style="46" customWidth="1"/>
    <col min="3326" max="3326" width="0" style="46" hidden="1" customWidth="1"/>
    <col min="3327" max="3327" width="19.85546875" style="46" customWidth="1"/>
    <col min="3328" max="3328" width="18.85546875" style="46" customWidth="1"/>
    <col min="3329" max="3329" width="14" style="46" customWidth="1"/>
    <col min="3330" max="3330" width="22.85546875" style="46" customWidth="1"/>
    <col min="3331" max="3331" width="21.28515625" style="46" customWidth="1"/>
    <col min="3332" max="3332" width="16.140625" style="46" customWidth="1"/>
    <col min="3333" max="3580" width="9.140625" style="46"/>
    <col min="3581" max="3581" width="70" style="46" customWidth="1"/>
    <col min="3582" max="3582" width="0" style="46" hidden="1" customWidth="1"/>
    <col min="3583" max="3583" width="19.85546875" style="46" customWidth="1"/>
    <col min="3584" max="3584" width="18.85546875" style="46" customWidth="1"/>
    <col min="3585" max="3585" width="14" style="46" customWidth="1"/>
    <col min="3586" max="3586" width="22.85546875" style="46" customWidth="1"/>
    <col min="3587" max="3587" width="21.28515625" style="46" customWidth="1"/>
    <col min="3588" max="3588" width="16.140625" style="46" customWidth="1"/>
    <col min="3589" max="3836" width="9.140625" style="46"/>
    <col min="3837" max="3837" width="70" style="46" customWidth="1"/>
    <col min="3838" max="3838" width="0" style="46" hidden="1" customWidth="1"/>
    <col min="3839" max="3839" width="19.85546875" style="46" customWidth="1"/>
    <col min="3840" max="3840" width="18.85546875" style="46" customWidth="1"/>
    <col min="3841" max="3841" width="14" style="46" customWidth="1"/>
    <col min="3842" max="3842" width="22.85546875" style="46" customWidth="1"/>
    <col min="3843" max="3843" width="21.28515625" style="46" customWidth="1"/>
    <col min="3844" max="3844" width="16.140625" style="46" customWidth="1"/>
    <col min="3845" max="4092" width="9.140625" style="46"/>
    <col min="4093" max="4093" width="70" style="46" customWidth="1"/>
    <col min="4094" max="4094" width="0" style="46" hidden="1" customWidth="1"/>
    <col min="4095" max="4095" width="19.85546875" style="46" customWidth="1"/>
    <col min="4096" max="4096" width="18.85546875" style="46" customWidth="1"/>
    <col min="4097" max="4097" width="14" style="46" customWidth="1"/>
    <col min="4098" max="4098" width="22.85546875" style="46" customWidth="1"/>
    <col min="4099" max="4099" width="21.28515625" style="46" customWidth="1"/>
    <col min="4100" max="4100" width="16.140625" style="46" customWidth="1"/>
    <col min="4101" max="4348" width="9.140625" style="46"/>
    <col min="4349" max="4349" width="70" style="46" customWidth="1"/>
    <col min="4350" max="4350" width="0" style="46" hidden="1" customWidth="1"/>
    <col min="4351" max="4351" width="19.85546875" style="46" customWidth="1"/>
    <col min="4352" max="4352" width="18.85546875" style="46" customWidth="1"/>
    <col min="4353" max="4353" width="14" style="46" customWidth="1"/>
    <col min="4354" max="4354" width="22.85546875" style="46" customWidth="1"/>
    <col min="4355" max="4355" width="21.28515625" style="46" customWidth="1"/>
    <col min="4356" max="4356" width="16.140625" style="46" customWidth="1"/>
    <col min="4357" max="4604" width="9.140625" style="46"/>
    <col min="4605" max="4605" width="70" style="46" customWidth="1"/>
    <col min="4606" max="4606" width="0" style="46" hidden="1" customWidth="1"/>
    <col min="4607" max="4607" width="19.85546875" style="46" customWidth="1"/>
    <col min="4608" max="4608" width="18.85546875" style="46" customWidth="1"/>
    <col min="4609" max="4609" width="14" style="46" customWidth="1"/>
    <col min="4610" max="4610" width="22.85546875" style="46" customWidth="1"/>
    <col min="4611" max="4611" width="21.28515625" style="46" customWidth="1"/>
    <col min="4612" max="4612" width="16.140625" style="46" customWidth="1"/>
    <col min="4613" max="4860" width="9.140625" style="46"/>
    <col min="4861" max="4861" width="70" style="46" customWidth="1"/>
    <col min="4862" max="4862" width="0" style="46" hidden="1" customWidth="1"/>
    <col min="4863" max="4863" width="19.85546875" style="46" customWidth="1"/>
    <col min="4864" max="4864" width="18.85546875" style="46" customWidth="1"/>
    <col min="4865" max="4865" width="14" style="46" customWidth="1"/>
    <col min="4866" max="4866" width="22.85546875" style="46" customWidth="1"/>
    <col min="4867" max="4867" width="21.28515625" style="46" customWidth="1"/>
    <col min="4868" max="4868" width="16.140625" style="46" customWidth="1"/>
    <col min="4869" max="5116" width="9.140625" style="46"/>
    <col min="5117" max="5117" width="70" style="46" customWidth="1"/>
    <col min="5118" max="5118" width="0" style="46" hidden="1" customWidth="1"/>
    <col min="5119" max="5119" width="19.85546875" style="46" customWidth="1"/>
    <col min="5120" max="5120" width="18.85546875" style="46" customWidth="1"/>
    <col min="5121" max="5121" width="14" style="46" customWidth="1"/>
    <col min="5122" max="5122" width="22.85546875" style="46" customWidth="1"/>
    <col min="5123" max="5123" width="21.28515625" style="46" customWidth="1"/>
    <col min="5124" max="5124" width="16.140625" style="46" customWidth="1"/>
    <col min="5125" max="5372" width="9.140625" style="46"/>
    <col min="5373" max="5373" width="70" style="46" customWidth="1"/>
    <col min="5374" max="5374" width="0" style="46" hidden="1" customWidth="1"/>
    <col min="5375" max="5375" width="19.85546875" style="46" customWidth="1"/>
    <col min="5376" max="5376" width="18.85546875" style="46" customWidth="1"/>
    <col min="5377" max="5377" width="14" style="46" customWidth="1"/>
    <col min="5378" max="5378" width="22.85546875" style="46" customWidth="1"/>
    <col min="5379" max="5379" width="21.28515625" style="46" customWidth="1"/>
    <col min="5380" max="5380" width="16.140625" style="46" customWidth="1"/>
    <col min="5381" max="5628" width="9.140625" style="46"/>
    <col min="5629" max="5629" width="70" style="46" customWidth="1"/>
    <col min="5630" max="5630" width="0" style="46" hidden="1" customWidth="1"/>
    <col min="5631" max="5631" width="19.85546875" style="46" customWidth="1"/>
    <col min="5632" max="5632" width="18.85546875" style="46" customWidth="1"/>
    <col min="5633" max="5633" width="14" style="46" customWidth="1"/>
    <col min="5634" max="5634" width="22.85546875" style="46" customWidth="1"/>
    <col min="5635" max="5635" width="21.28515625" style="46" customWidth="1"/>
    <col min="5636" max="5636" width="16.140625" style="46" customWidth="1"/>
    <col min="5637" max="5884" width="9.140625" style="46"/>
    <col min="5885" max="5885" width="70" style="46" customWidth="1"/>
    <col min="5886" max="5886" width="0" style="46" hidden="1" customWidth="1"/>
    <col min="5887" max="5887" width="19.85546875" style="46" customWidth="1"/>
    <col min="5888" max="5888" width="18.85546875" style="46" customWidth="1"/>
    <col min="5889" max="5889" width="14" style="46" customWidth="1"/>
    <col min="5890" max="5890" width="22.85546875" style="46" customWidth="1"/>
    <col min="5891" max="5891" width="21.28515625" style="46" customWidth="1"/>
    <col min="5892" max="5892" width="16.140625" style="46" customWidth="1"/>
    <col min="5893" max="6140" width="9.140625" style="46"/>
    <col min="6141" max="6141" width="70" style="46" customWidth="1"/>
    <col min="6142" max="6142" width="0" style="46" hidden="1" customWidth="1"/>
    <col min="6143" max="6143" width="19.85546875" style="46" customWidth="1"/>
    <col min="6144" max="6144" width="18.85546875" style="46" customWidth="1"/>
    <col min="6145" max="6145" width="14" style="46" customWidth="1"/>
    <col min="6146" max="6146" width="22.85546875" style="46" customWidth="1"/>
    <col min="6147" max="6147" width="21.28515625" style="46" customWidth="1"/>
    <col min="6148" max="6148" width="16.140625" style="46" customWidth="1"/>
    <col min="6149" max="6396" width="9.140625" style="46"/>
    <col min="6397" max="6397" width="70" style="46" customWidth="1"/>
    <col min="6398" max="6398" width="0" style="46" hidden="1" customWidth="1"/>
    <col min="6399" max="6399" width="19.85546875" style="46" customWidth="1"/>
    <col min="6400" max="6400" width="18.85546875" style="46" customWidth="1"/>
    <col min="6401" max="6401" width="14" style="46" customWidth="1"/>
    <col min="6402" max="6402" width="22.85546875" style="46" customWidth="1"/>
    <col min="6403" max="6403" width="21.28515625" style="46" customWidth="1"/>
    <col min="6404" max="6404" width="16.140625" style="46" customWidth="1"/>
    <col min="6405" max="6652" width="9.140625" style="46"/>
    <col min="6653" max="6653" width="70" style="46" customWidth="1"/>
    <col min="6654" max="6654" width="0" style="46" hidden="1" customWidth="1"/>
    <col min="6655" max="6655" width="19.85546875" style="46" customWidth="1"/>
    <col min="6656" max="6656" width="18.85546875" style="46" customWidth="1"/>
    <col min="6657" max="6657" width="14" style="46" customWidth="1"/>
    <col min="6658" max="6658" width="22.85546875" style="46" customWidth="1"/>
    <col min="6659" max="6659" width="21.28515625" style="46" customWidth="1"/>
    <col min="6660" max="6660" width="16.140625" style="46" customWidth="1"/>
    <col min="6661" max="6908" width="9.140625" style="46"/>
    <col min="6909" max="6909" width="70" style="46" customWidth="1"/>
    <col min="6910" max="6910" width="0" style="46" hidden="1" customWidth="1"/>
    <col min="6911" max="6911" width="19.85546875" style="46" customWidth="1"/>
    <col min="6912" max="6912" width="18.85546875" style="46" customWidth="1"/>
    <col min="6913" max="6913" width="14" style="46" customWidth="1"/>
    <col min="6914" max="6914" width="22.85546875" style="46" customWidth="1"/>
    <col min="6915" max="6915" width="21.28515625" style="46" customWidth="1"/>
    <col min="6916" max="6916" width="16.140625" style="46" customWidth="1"/>
    <col min="6917" max="7164" width="9.140625" style="46"/>
    <col min="7165" max="7165" width="70" style="46" customWidth="1"/>
    <col min="7166" max="7166" width="0" style="46" hidden="1" customWidth="1"/>
    <col min="7167" max="7167" width="19.85546875" style="46" customWidth="1"/>
    <col min="7168" max="7168" width="18.85546875" style="46" customWidth="1"/>
    <col min="7169" max="7169" width="14" style="46" customWidth="1"/>
    <col min="7170" max="7170" width="22.85546875" style="46" customWidth="1"/>
    <col min="7171" max="7171" width="21.28515625" style="46" customWidth="1"/>
    <col min="7172" max="7172" width="16.140625" style="46" customWidth="1"/>
    <col min="7173" max="7420" width="9.140625" style="46"/>
    <col min="7421" max="7421" width="70" style="46" customWidth="1"/>
    <col min="7422" max="7422" width="0" style="46" hidden="1" customWidth="1"/>
    <col min="7423" max="7423" width="19.85546875" style="46" customWidth="1"/>
    <col min="7424" max="7424" width="18.85546875" style="46" customWidth="1"/>
    <col min="7425" max="7425" width="14" style="46" customWidth="1"/>
    <col min="7426" max="7426" width="22.85546875" style="46" customWidth="1"/>
    <col min="7427" max="7427" width="21.28515625" style="46" customWidth="1"/>
    <col min="7428" max="7428" width="16.140625" style="46" customWidth="1"/>
    <col min="7429" max="7676" width="9.140625" style="46"/>
    <col min="7677" max="7677" width="70" style="46" customWidth="1"/>
    <col min="7678" max="7678" width="0" style="46" hidden="1" customWidth="1"/>
    <col min="7679" max="7679" width="19.85546875" style="46" customWidth="1"/>
    <col min="7680" max="7680" width="18.85546875" style="46" customWidth="1"/>
    <col min="7681" max="7681" width="14" style="46" customWidth="1"/>
    <col min="7682" max="7682" width="22.85546875" style="46" customWidth="1"/>
    <col min="7683" max="7683" width="21.28515625" style="46" customWidth="1"/>
    <col min="7684" max="7684" width="16.140625" style="46" customWidth="1"/>
    <col min="7685" max="7932" width="9.140625" style="46"/>
    <col min="7933" max="7933" width="70" style="46" customWidth="1"/>
    <col min="7934" max="7934" width="0" style="46" hidden="1" customWidth="1"/>
    <col min="7935" max="7935" width="19.85546875" style="46" customWidth="1"/>
    <col min="7936" max="7936" width="18.85546875" style="46" customWidth="1"/>
    <col min="7937" max="7937" width="14" style="46" customWidth="1"/>
    <col min="7938" max="7938" width="22.85546875" style="46" customWidth="1"/>
    <col min="7939" max="7939" width="21.28515625" style="46" customWidth="1"/>
    <col min="7940" max="7940" width="16.140625" style="46" customWidth="1"/>
    <col min="7941" max="8188" width="9.140625" style="46"/>
    <col min="8189" max="8189" width="70" style="46" customWidth="1"/>
    <col min="8190" max="8190" width="0" style="46" hidden="1" customWidth="1"/>
    <col min="8191" max="8191" width="19.85546875" style="46" customWidth="1"/>
    <col min="8192" max="8192" width="18.85546875" style="46" customWidth="1"/>
    <col min="8193" max="8193" width="14" style="46" customWidth="1"/>
    <col min="8194" max="8194" width="22.85546875" style="46" customWidth="1"/>
    <col min="8195" max="8195" width="21.28515625" style="46" customWidth="1"/>
    <col min="8196" max="8196" width="16.140625" style="46" customWidth="1"/>
    <col min="8197" max="8444" width="9.140625" style="46"/>
    <col min="8445" max="8445" width="70" style="46" customWidth="1"/>
    <col min="8446" max="8446" width="0" style="46" hidden="1" customWidth="1"/>
    <col min="8447" max="8447" width="19.85546875" style="46" customWidth="1"/>
    <col min="8448" max="8448" width="18.85546875" style="46" customWidth="1"/>
    <col min="8449" max="8449" width="14" style="46" customWidth="1"/>
    <col min="8450" max="8450" width="22.85546875" style="46" customWidth="1"/>
    <col min="8451" max="8451" width="21.28515625" style="46" customWidth="1"/>
    <col min="8452" max="8452" width="16.140625" style="46" customWidth="1"/>
    <col min="8453" max="8700" width="9.140625" style="46"/>
    <col min="8701" max="8701" width="70" style="46" customWidth="1"/>
    <col min="8702" max="8702" width="0" style="46" hidden="1" customWidth="1"/>
    <col min="8703" max="8703" width="19.85546875" style="46" customWidth="1"/>
    <col min="8704" max="8704" width="18.85546875" style="46" customWidth="1"/>
    <col min="8705" max="8705" width="14" style="46" customWidth="1"/>
    <col min="8706" max="8706" width="22.85546875" style="46" customWidth="1"/>
    <col min="8707" max="8707" width="21.28515625" style="46" customWidth="1"/>
    <col min="8708" max="8708" width="16.140625" style="46" customWidth="1"/>
    <col min="8709" max="8956" width="9.140625" style="46"/>
    <col min="8957" max="8957" width="70" style="46" customWidth="1"/>
    <col min="8958" max="8958" width="0" style="46" hidden="1" customWidth="1"/>
    <col min="8959" max="8959" width="19.85546875" style="46" customWidth="1"/>
    <col min="8960" max="8960" width="18.85546875" style="46" customWidth="1"/>
    <col min="8961" max="8961" width="14" style="46" customWidth="1"/>
    <col min="8962" max="8962" width="22.85546875" style="46" customWidth="1"/>
    <col min="8963" max="8963" width="21.28515625" style="46" customWidth="1"/>
    <col min="8964" max="8964" width="16.140625" style="46" customWidth="1"/>
    <col min="8965" max="9212" width="9.140625" style="46"/>
    <col min="9213" max="9213" width="70" style="46" customWidth="1"/>
    <col min="9214" max="9214" width="0" style="46" hidden="1" customWidth="1"/>
    <col min="9215" max="9215" width="19.85546875" style="46" customWidth="1"/>
    <col min="9216" max="9216" width="18.85546875" style="46" customWidth="1"/>
    <col min="9217" max="9217" width="14" style="46" customWidth="1"/>
    <col min="9218" max="9218" width="22.85546875" style="46" customWidth="1"/>
    <col min="9219" max="9219" width="21.28515625" style="46" customWidth="1"/>
    <col min="9220" max="9220" width="16.140625" style="46" customWidth="1"/>
    <col min="9221" max="9468" width="9.140625" style="46"/>
    <col min="9469" max="9469" width="70" style="46" customWidth="1"/>
    <col min="9470" max="9470" width="0" style="46" hidden="1" customWidth="1"/>
    <col min="9471" max="9471" width="19.85546875" style="46" customWidth="1"/>
    <col min="9472" max="9472" width="18.85546875" style="46" customWidth="1"/>
    <col min="9473" max="9473" width="14" style="46" customWidth="1"/>
    <col min="9474" max="9474" width="22.85546875" style="46" customWidth="1"/>
    <col min="9475" max="9475" width="21.28515625" style="46" customWidth="1"/>
    <col min="9476" max="9476" width="16.140625" style="46" customWidth="1"/>
    <col min="9477" max="9724" width="9.140625" style="46"/>
    <col min="9725" max="9725" width="70" style="46" customWidth="1"/>
    <col min="9726" max="9726" width="0" style="46" hidden="1" customWidth="1"/>
    <col min="9727" max="9727" width="19.85546875" style="46" customWidth="1"/>
    <col min="9728" max="9728" width="18.85546875" style="46" customWidth="1"/>
    <col min="9729" max="9729" width="14" style="46" customWidth="1"/>
    <col min="9730" max="9730" width="22.85546875" style="46" customWidth="1"/>
    <col min="9731" max="9731" width="21.28515625" style="46" customWidth="1"/>
    <col min="9732" max="9732" width="16.140625" style="46" customWidth="1"/>
    <col min="9733" max="9980" width="9.140625" style="46"/>
    <col min="9981" max="9981" width="70" style="46" customWidth="1"/>
    <col min="9982" max="9982" width="0" style="46" hidden="1" customWidth="1"/>
    <col min="9983" max="9983" width="19.85546875" style="46" customWidth="1"/>
    <col min="9984" max="9984" width="18.85546875" style="46" customWidth="1"/>
    <col min="9985" max="9985" width="14" style="46" customWidth="1"/>
    <col min="9986" max="9986" width="22.85546875" style="46" customWidth="1"/>
    <col min="9987" max="9987" width="21.28515625" style="46" customWidth="1"/>
    <col min="9988" max="9988" width="16.140625" style="46" customWidth="1"/>
    <col min="9989" max="10236" width="9.140625" style="46"/>
    <col min="10237" max="10237" width="70" style="46" customWidth="1"/>
    <col min="10238" max="10238" width="0" style="46" hidden="1" customWidth="1"/>
    <col min="10239" max="10239" width="19.85546875" style="46" customWidth="1"/>
    <col min="10240" max="10240" width="18.85546875" style="46" customWidth="1"/>
    <col min="10241" max="10241" width="14" style="46" customWidth="1"/>
    <col min="10242" max="10242" width="22.85546875" style="46" customWidth="1"/>
    <col min="10243" max="10243" width="21.28515625" style="46" customWidth="1"/>
    <col min="10244" max="10244" width="16.140625" style="46" customWidth="1"/>
    <col min="10245" max="10492" width="9.140625" style="46"/>
    <col min="10493" max="10493" width="70" style="46" customWidth="1"/>
    <col min="10494" max="10494" width="0" style="46" hidden="1" customWidth="1"/>
    <col min="10495" max="10495" width="19.85546875" style="46" customWidth="1"/>
    <col min="10496" max="10496" width="18.85546875" style="46" customWidth="1"/>
    <col min="10497" max="10497" width="14" style="46" customWidth="1"/>
    <col min="10498" max="10498" width="22.85546875" style="46" customWidth="1"/>
    <col min="10499" max="10499" width="21.28515625" style="46" customWidth="1"/>
    <col min="10500" max="10500" width="16.140625" style="46" customWidth="1"/>
    <col min="10501" max="10748" width="9.140625" style="46"/>
    <col min="10749" max="10749" width="70" style="46" customWidth="1"/>
    <col min="10750" max="10750" width="0" style="46" hidden="1" customWidth="1"/>
    <col min="10751" max="10751" width="19.85546875" style="46" customWidth="1"/>
    <col min="10752" max="10752" width="18.85546875" style="46" customWidth="1"/>
    <col min="10753" max="10753" width="14" style="46" customWidth="1"/>
    <col min="10754" max="10754" width="22.85546875" style="46" customWidth="1"/>
    <col min="10755" max="10755" width="21.28515625" style="46" customWidth="1"/>
    <col min="10756" max="10756" width="16.140625" style="46" customWidth="1"/>
    <col min="10757" max="11004" width="9.140625" style="46"/>
    <col min="11005" max="11005" width="70" style="46" customWidth="1"/>
    <col min="11006" max="11006" width="0" style="46" hidden="1" customWidth="1"/>
    <col min="11007" max="11007" width="19.85546875" style="46" customWidth="1"/>
    <col min="11008" max="11008" width="18.85546875" style="46" customWidth="1"/>
    <col min="11009" max="11009" width="14" style="46" customWidth="1"/>
    <col min="11010" max="11010" width="22.85546875" style="46" customWidth="1"/>
    <col min="11011" max="11011" width="21.28515625" style="46" customWidth="1"/>
    <col min="11012" max="11012" width="16.140625" style="46" customWidth="1"/>
    <col min="11013" max="11260" width="9.140625" style="46"/>
    <col min="11261" max="11261" width="70" style="46" customWidth="1"/>
    <col min="11262" max="11262" width="0" style="46" hidden="1" customWidth="1"/>
    <col min="11263" max="11263" width="19.85546875" style="46" customWidth="1"/>
    <col min="11264" max="11264" width="18.85546875" style="46" customWidth="1"/>
    <col min="11265" max="11265" width="14" style="46" customWidth="1"/>
    <col min="11266" max="11266" width="22.85546875" style="46" customWidth="1"/>
    <col min="11267" max="11267" width="21.28515625" style="46" customWidth="1"/>
    <col min="11268" max="11268" width="16.140625" style="46" customWidth="1"/>
    <col min="11269" max="11516" width="9.140625" style="46"/>
    <col min="11517" max="11517" width="70" style="46" customWidth="1"/>
    <col min="11518" max="11518" width="0" style="46" hidden="1" customWidth="1"/>
    <col min="11519" max="11519" width="19.85546875" style="46" customWidth="1"/>
    <col min="11520" max="11520" width="18.85546875" style="46" customWidth="1"/>
    <col min="11521" max="11521" width="14" style="46" customWidth="1"/>
    <col min="11522" max="11522" width="22.85546875" style="46" customWidth="1"/>
    <col min="11523" max="11523" width="21.28515625" style="46" customWidth="1"/>
    <col min="11524" max="11524" width="16.140625" style="46" customWidth="1"/>
    <col min="11525" max="11772" width="9.140625" style="46"/>
    <col min="11773" max="11773" width="70" style="46" customWidth="1"/>
    <col min="11774" max="11774" width="0" style="46" hidden="1" customWidth="1"/>
    <col min="11775" max="11775" width="19.85546875" style="46" customWidth="1"/>
    <col min="11776" max="11776" width="18.85546875" style="46" customWidth="1"/>
    <col min="11777" max="11777" width="14" style="46" customWidth="1"/>
    <col min="11778" max="11778" width="22.85546875" style="46" customWidth="1"/>
    <col min="11779" max="11779" width="21.28515625" style="46" customWidth="1"/>
    <col min="11780" max="11780" width="16.140625" style="46" customWidth="1"/>
    <col min="11781" max="12028" width="9.140625" style="46"/>
    <col min="12029" max="12029" width="70" style="46" customWidth="1"/>
    <col min="12030" max="12030" width="0" style="46" hidden="1" customWidth="1"/>
    <col min="12031" max="12031" width="19.85546875" style="46" customWidth="1"/>
    <col min="12032" max="12032" width="18.85546875" style="46" customWidth="1"/>
    <col min="12033" max="12033" width="14" style="46" customWidth="1"/>
    <col min="12034" max="12034" width="22.85546875" style="46" customWidth="1"/>
    <col min="12035" max="12035" width="21.28515625" style="46" customWidth="1"/>
    <col min="12036" max="12036" width="16.140625" style="46" customWidth="1"/>
    <col min="12037" max="12284" width="9.140625" style="46"/>
    <col min="12285" max="12285" width="70" style="46" customWidth="1"/>
    <col min="12286" max="12286" width="0" style="46" hidden="1" customWidth="1"/>
    <col min="12287" max="12287" width="19.85546875" style="46" customWidth="1"/>
    <col min="12288" max="12288" width="18.85546875" style="46" customWidth="1"/>
    <col min="12289" max="12289" width="14" style="46" customWidth="1"/>
    <col min="12290" max="12290" width="22.85546875" style="46" customWidth="1"/>
    <col min="12291" max="12291" width="21.28515625" style="46" customWidth="1"/>
    <col min="12292" max="12292" width="16.140625" style="46" customWidth="1"/>
    <col min="12293" max="12540" width="9.140625" style="46"/>
    <col min="12541" max="12541" width="70" style="46" customWidth="1"/>
    <col min="12542" max="12542" width="0" style="46" hidden="1" customWidth="1"/>
    <col min="12543" max="12543" width="19.85546875" style="46" customWidth="1"/>
    <col min="12544" max="12544" width="18.85546875" style="46" customWidth="1"/>
    <col min="12545" max="12545" width="14" style="46" customWidth="1"/>
    <col min="12546" max="12546" width="22.85546875" style="46" customWidth="1"/>
    <col min="12547" max="12547" width="21.28515625" style="46" customWidth="1"/>
    <col min="12548" max="12548" width="16.140625" style="46" customWidth="1"/>
    <col min="12549" max="12796" width="9.140625" style="46"/>
    <col min="12797" max="12797" width="70" style="46" customWidth="1"/>
    <col min="12798" max="12798" width="0" style="46" hidden="1" customWidth="1"/>
    <col min="12799" max="12799" width="19.85546875" style="46" customWidth="1"/>
    <col min="12800" max="12800" width="18.85546875" style="46" customWidth="1"/>
    <col min="12801" max="12801" width="14" style="46" customWidth="1"/>
    <col min="12802" max="12802" width="22.85546875" style="46" customWidth="1"/>
    <col min="12803" max="12803" width="21.28515625" style="46" customWidth="1"/>
    <col min="12804" max="12804" width="16.140625" style="46" customWidth="1"/>
    <col min="12805" max="13052" width="9.140625" style="46"/>
    <col min="13053" max="13053" width="70" style="46" customWidth="1"/>
    <col min="13054" max="13054" width="0" style="46" hidden="1" customWidth="1"/>
    <col min="13055" max="13055" width="19.85546875" style="46" customWidth="1"/>
    <col min="13056" max="13056" width="18.85546875" style="46" customWidth="1"/>
    <col min="13057" max="13057" width="14" style="46" customWidth="1"/>
    <col min="13058" max="13058" width="22.85546875" style="46" customWidth="1"/>
    <col min="13059" max="13059" width="21.28515625" style="46" customWidth="1"/>
    <col min="13060" max="13060" width="16.140625" style="46" customWidth="1"/>
    <col min="13061" max="13308" width="9.140625" style="46"/>
    <col min="13309" max="13309" width="70" style="46" customWidth="1"/>
    <col min="13310" max="13310" width="0" style="46" hidden="1" customWidth="1"/>
    <col min="13311" max="13311" width="19.85546875" style="46" customWidth="1"/>
    <col min="13312" max="13312" width="18.85546875" style="46" customWidth="1"/>
    <col min="13313" max="13313" width="14" style="46" customWidth="1"/>
    <col min="13314" max="13314" width="22.85546875" style="46" customWidth="1"/>
    <col min="13315" max="13315" width="21.28515625" style="46" customWidth="1"/>
    <col min="13316" max="13316" width="16.140625" style="46" customWidth="1"/>
    <col min="13317" max="13564" width="9.140625" style="46"/>
    <col min="13565" max="13565" width="70" style="46" customWidth="1"/>
    <col min="13566" max="13566" width="0" style="46" hidden="1" customWidth="1"/>
    <col min="13567" max="13567" width="19.85546875" style="46" customWidth="1"/>
    <col min="13568" max="13568" width="18.85546875" style="46" customWidth="1"/>
    <col min="13569" max="13569" width="14" style="46" customWidth="1"/>
    <col min="13570" max="13570" width="22.85546875" style="46" customWidth="1"/>
    <col min="13571" max="13571" width="21.28515625" style="46" customWidth="1"/>
    <col min="13572" max="13572" width="16.140625" style="46" customWidth="1"/>
    <col min="13573" max="13820" width="9.140625" style="46"/>
    <col min="13821" max="13821" width="70" style="46" customWidth="1"/>
    <col min="13822" max="13822" width="0" style="46" hidden="1" customWidth="1"/>
    <col min="13823" max="13823" width="19.85546875" style="46" customWidth="1"/>
    <col min="13824" max="13824" width="18.85546875" style="46" customWidth="1"/>
    <col min="13825" max="13825" width="14" style="46" customWidth="1"/>
    <col min="13826" max="13826" width="22.85546875" style="46" customWidth="1"/>
    <col min="13827" max="13827" width="21.28515625" style="46" customWidth="1"/>
    <col min="13828" max="13828" width="16.140625" style="46" customWidth="1"/>
    <col min="13829" max="14076" width="9.140625" style="46"/>
    <col min="14077" max="14077" width="70" style="46" customWidth="1"/>
    <col min="14078" max="14078" width="0" style="46" hidden="1" customWidth="1"/>
    <col min="14079" max="14079" width="19.85546875" style="46" customWidth="1"/>
    <col min="14080" max="14080" width="18.85546875" style="46" customWidth="1"/>
    <col min="14081" max="14081" width="14" style="46" customWidth="1"/>
    <col min="14082" max="14082" width="22.85546875" style="46" customWidth="1"/>
    <col min="14083" max="14083" width="21.28515625" style="46" customWidth="1"/>
    <col min="14084" max="14084" width="16.140625" style="46" customWidth="1"/>
    <col min="14085" max="14332" width="9.140625" style="46"/>
    <col min="14333" max="14333" width="70" style="46" customWidth="1"/>
    <col min="14334" max="14334" width="0" style="46" hidden="1" customWidth="1"/>
    <col min="14335" max="14335" width="19.85546875" style="46" customWidth="1"/>
    <col min="14336" max="14336" width="18.85546875" style="46" customWidth="1"/>
    <col min="14337" max="14337" width="14" style="46" customWidth="1"/>
    <col min="14338" max="14338" width="22.85546875" style="46" customWidth="1"/>
    <col min="14339" max="14339" width="21.28515625" style="46" customWidth="1"/>
    <col min="14340" max="14340" width="16.140625" style="46" customWidth="1"/>
    <col min="14341" max="14588" width="9.140625" style="46"/>
    <col min="14589" max="14589" width="70" style="46" customWidth="1"/>
    <col min="14590" max="14590" width="0" style="46" hidden="1" customWidth="1"/>
    <col min="14591" max="14591" width="19.85546875" style="46" customWidth="1"/>
    <col min="14592" max="14592" width="18.85546875" style="46" customWidth="1"/>
    <col min="14593" max="14593" width="14" style="46" customWidth="1"/>
    <col min="14594" max="14594" width="22.85546875" style="46" customWidth="1"/>
    <col min="14595" max="14595" width="21.28515625" style="46" customWidth="1"/>
    <col min="14596" max="14596" width="16.140625" style="46" customWidth="1"/>
    <col min="14597" max="14844" width="9.140625" style="46"/>
    <col min="14845" max="14845" width="70" style="46" customWidth="1"/>
    <col min="14846" max="14846" width="0" style="46" hidden="1" customWidth="1"/>
    <col min="14847" max="14847" width="19.85546875" style="46" customWidth="1"/>
    <col min="14848" max="14848" width="18.85546875" style="46" customWidth="1"/>
    <col min="14849" max="14849" width="14" style="46" customWidth="1"/>
    <col min="14850" max="14850" width="22.85546875" style="46" customWidth="1"/>
    <col min="14851" max="14851" width="21.28515625" style="46" customWidth="1"/>
    <col min="14852" max="14852" width="16.140625" style="46" customWidth="1"/>
    <col min="14853" max="15100" width="9.140625" style="46"/>
    <col min="15101" max="15101" width="70" style="46" customWidth="1"/>
    <col min="15102" max="15102" width="0" style="46" hidden="1" customWidth="1"/>
    <col min="15103" max="15103" width="19.85546875" style="46" customWidth="1"/>
    <col min="15104" max="15104" width="18.85546875" style="46" customWidth="1"/>
    <col min="15105" max="15105" width="14" style="46" customWidth="1"/>
    <col min="15106" max="15106" width="22.85546875" style="46" customWidth="1"/>
    <col min="15107" max="15107" width="21.28515625" style="46" customWidth="1"/>
    <col min="15108" max="15108" width="16.140625" style="46" customWidth="1"/>
    <col min="15109" max="15356" width="9.140625" style="46"/>
    <col min="15357" max="15357" width="70" style="46" customWidth="1"/>
    <col min="15358" max="15358" width="0" style="46" hidden="1" customWidth="1"/>
    <col min="15359" max="15359" width="19.85546875" style="46" customWidth="1"/>
    <col min="15360" max="15360" width="18.85546875" style="46" customWidth="1"/>
    <col min="15361" max="15361" width="14" style="46" customWidth="1"/>
    <col min="15362" max="15362" width="22.85546875" style="46" customWidth="1"/>
    <col min="15363" max="15363" width="21.28515625" style="46" customWidth="1"/>
    <col min="15364" max="15364" width="16.140625" style="46" customWidth="1"/>
    <col min="15365" max="15612" width="9.140625" style="46"/>
    <col min="15613" max="15613" width="70" style="46" customWidth="1"/>
    <col min="15614" max="15614" width="0" style="46" hidden="1" customWidth="1"/>
    <col min="15615" max="15615" width="19.85546875" style="46" customWidth="1"/>
    <col min="15616" max="15616" width="18.85546875" style="46" customWidth="1"/>
    <col min="15617" max="15617" width="14" style="46" customWidth="1"/>
    <col min="15618" max="15618" width="22.85546875" style="46" customWidth="1"/>
    <col min="15619" max="15619" width="21.28515625" style="46" customWidth="1"/>
    <col min="15620" max="15620" width="16.140625" style="46" customWidth="1"/>
    <col min="15621" max="15868" width="9.140625" style="46"/>
    <col min="15869" max="15869" width="70" style="46" customWidth="1"/>
    <col min="15870" max="15870" width="0" style="46" hidden="1" customWidth="1"/>
    <col min="15871" max="15871" width="19.85546875" style="46" customWidth="1"/>
    <col min="15872" max="15872" width="18.85546875" style="46" customWidth="1"/>
    <col min="15873" max="15873" width="14" style="46" customWidth="1"/>
    <col min="15874" max="15874" width="22.85546875" style="46" customWidth="1"/>
    <col min="15875" max="15875" width="21.28515625" style="46" customWidth="1"/>
    <col min="15876" max="15876" width="16.140625" style="46" customWidth="1"/>
    <col min="15877" max="16124" width="9.140625" style="46"/>
    <col min="16125" max="16125" width="70" style="46" customWidth="1"/>
    <col min="16126" max="16126" width="0" style="46" hidden="1" customWidth="1"/>
    <col min="16127" max="16127" width="19.85546875" style="46" customWidth="1"/>
    <col min="16128" max="16128" width="18.85546875" style="46" customWidth="1"/>
    <col min="16129" max="16129" width="14" style="46" customWidth="1"/>
    <col min="16130" max="16130" width="22.85546875" style="46" customWidth="1"/>
    <col min="16131" max="16131" width="21.28515625" style="46" customWidth="1"/>
    <col min="16132" max="16132" width="16.140625" style="46" customWidth="1"/>
    <col min="16133" max="16384" width="9.140625" style="46"/>
  </cols>
  <sheetData>
    <row r="1" spans="1:10" ht="23.25" customHeight="1" x14ac:dyDescent="0.25">
      <c r="A1" s="142" t="s">
        <v>136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3.5" thickBot="1" x14ac:dyDescent="0.25">
      <c r="A2" s="47"/>
    </row>
    <row r="3" spans="1:10" ht="37.5" customHeight="1" thickBot="1" x14ac:dyDescent="0.25">
      <c r="A3" s="143" t="s">
        <v>101</v>
      </c>
      <c r="B3" s="145" t="s">
        <v>118</v>
      </c>
      <c r="C3" s="146"/>
      <c r="D3" s="146"/>
      <c r="E3" s="147"/>
      <c r="F3" s="146" t="s">
        <v>119</v>
      </c>
      <c r="G3" s="146"/>
      <c r="H3" s="147"/>
      <c r="I3" s="149" t="s">
        <v>132</v>
      </c>
      <c r="J3" s="149" t="s">
        <v>133</v>
      </c>
    </row>
    <row r="4" spans="1:10" ht="52.5" customHeight="1" thickBot="1" x14ac:dyDescent="0.25">
      <c r="A4" s="144"/>
      <c r="B4" s="69" t="s">
        <v>102</v>
      </c>
      <c r="C4" s="70" t="s">
        <v>103</v>
      </c>
      <c r="D4" s="71" t="s">
        <v>134</v>
      </c>
      <c r="E4" s="72" t="s">
        <v>3</v>
      </c>
      <c r="F4" s="61" t="s">
        <v>103</v>
      </c>
      <c r="G4" s="71" t="s">
        <v>134</v>
      </c>
      <c r="H4" s="62" t="s">
        <v>3</v>
      </c>
      <c r="I4" s="148"/>
      <c r="J4" s="148"/>
    </row>
    <row r="5" spans="1:10" ht="16.5" customHeight="1" thickBot="1" x14ac:dyDescent="0.3">
      <c r="A5" s="48">
        <v>1</v>
      </c>
      <c r="B5" s="66">
        <v>4</v>
      </c>
      <c r="C5" s="67">
        <v>4</v>
      </c>
      <c r="D5" s="68">
        <v>5</v>
      </c>
      <c r="E5" s="67">
        <v>6</v>
      </c>
      <c r="F5" s="65">
        <v>4</v>
      </c>
      <c r="G5" s="64">
        <v>5</v>
      </c>
      <c r="H5" s="63">
        <v>6</v>
      </c>
      <c r="I5" s="120">
        <v>7</v>
      </c>
      <c r="J5" s="120">
        <v>8</v>
      </c>
    </row>
    <row r="6" spans="1:10" ht="32.25" thickBot="1" x14ac:dyDescent="0.25">
      <c r="A6" s="49" t="s">
        <v>120</v>
      </c>
      <c r="B6" s="50" t="e">
        <f>#REF!</f>
        <v>#REF!</v>
      </c>
      <c r="C6" s="51">
        <v>5244085</v>
      </c>
      <c r="D6" s="51">
        <v>2417931.69</v>
      </c>
      <c r="E6" s="118">
        <f>D6/C6*100</f>
        <v>46.10778982415426</v>
      </c>
      <c r="F6" s="51">
        <v>5111102.0999999996</v>
      </c>
      <c r="G6" s="51">
        <v>2143724.31</v>
      </c>
      <c r="H6" s="118">
        <f>G6/F6*100</f>
        <v>41.942506098635754</v>
      </c>
      <c r="I6" s="121">
        <f>H6/E6*100</f>
        <v>90.966203885712034</v>
      </c>
      <c r="J6" s="121">
        <f>I6-100</f>
        <v>-9.0337961142879664</v>
      </c>
    </row>
    <row r="7" spans="1:10" ht="32.25" thickBot="1" x14ac:dyDescent="0.25">
      <c r="A7" s="74" t="s">
        <v>121</v>
      </c>
      <c r="B7" s="75" t="e">
        <f>#REF!+#REF!+#REF!+#REF!+#REF!+#REF!</f>
        <v>#REF!</v>
      </c>
      <c r="C7" s="76">
        <v>92115</v>
      </c>
      <c r="D7" s="76">
        <v>17105</v>
      </c>
      <c r="E7" s="119">
        <f t="shared" ref="E7:E16" si="0">D7/C7*100</f>
        <v>18.569179829560873</v>
      </c>
      <c r="F7" s="76">
        <v>127620</v>
      </c>
      <c r="G7" s="76">
        <v>63175</v>
      </c>
      <c r="H7" s="119">
        <f t="shared" ref="H7:H16" si="1">G7/F7*100</f>
        <v>49.502429086350105</v>
      </c>
      <c r="I7" s="119">
        <f t="shared" ref="I7:I16" si="2">H7/E7*100</f>
        <v>266.58382082953176</v>
      </c>
      <c r="J7" s="119">
        <f t="shared" ref="J7:J16" si="3">I7-100</f>
        <v>166.58382082953176</v>
      </c>
    </row>
    <row r="8" spans="1:10" ht="32.25" thickBot="1" x14ac:dyDescent="0.25">
      <c r="A8" s="54" t="s">
        <v>122</v>
      </c>
      <c r="B8" s="52" t="e">
        <f>#REF!</f>
        <v>#REF!</v>
      </c>
      <c r="C8" s="52">
        <v>1567454.25</v>
      </c>
      <c r="D8" s="52">
        <v>752804.32</v>
      </c>
      <c r="E8" s="118">
        <f t="shared" si="0"/>
        <v>48.027195690081541</v>
      </c>
      <c r="F8" s="52">
        <v>1244747.32</v>
      </c>
      <c r="G8" s="52">
        <v>370641.69</v>
      </c>
      <c r="H8" s="118">
        <f t="shared" si="1"/>
        <v>29.776460173459142</v>
      </c>
      <c r="I8" s="121">
        <f t="shared" si="2"/>
        <v>61.999164734926438</v>
      </c>
      <c r="J8" s="121">
        <f t="shared" si="3"/>
        <v>-38.000835265073562</v>
      </c>
    </row>
    <row r="9" spans="1:10" ht="16.5" thickBot="1" x14ac:dyDescent="0.25">
      <c r="A9" s="77" t="s">
        <v>123</v>
      </c>
      <c r="B9" s="75" t="e">
        <f>#REF!</f>
        <v>#REF!</v>
      </c>
      <c r="C9" s="76">
        <v>20000</v>
      </c>
      <c r="D9" s="76">
        <v>0</v>
      </c>
      <c r="E9" s="119">
        <f t="shared" si="0"/>
        <v>0</v>
      </c>
      <c r="F9" s="76">
        <v>20000</v>
      </c>
      <c r="G9" s="76">
        <v>0</v>
      </c>
      <c r="H9" s="119">
        <f t="shared" si="1"/>
        <v>0</v>
      </c>
      <c r="I9" s="119" t="s">
        <v>25</v>
      </c>
      <c r="J9" s="119" t="s">
        <v>25</v>
      </c>
    </row>
    <row r="10" spans="1:10" ht="32.25" thickBot="1" x14ac:dyDescent="0.25">
      <c r="A10" s="56" t="s">
        <v>124</v>
      </c>
      <c r="B10" s="57" t="e">
        <f>#REF!</f>
        <v>#REF!</v>
      </c>
      <c r="C10" s="58">
        <v>2302329</v>
      </c>
      <c r="D10" s="58">
        <v>1143319</v>
      </c>
      <c r="E10" s="118">
        <f t="shared" si="0"/>
        <v>49.65923636456823</v>
      </c>
      <c r="F10" s="58">
        <v>9081190.9000000004</v>
      </c>
      <c r="G10" s="58">
        <v>1071620.08</v>
      </c>
      <c r="H10" s="118">
        <f t="shared" si="1"/>
        <v>11.800435557411308</v>
      </c>
      <c r="I10" s="121">
        <f t="shared" si="2"/>
        <v>23.762821221775564</v>
      </c>
      <c r="J10" s="121">
        <f t="shared" si="3"/>
        <v>-76.237178778224433</v>
      </c>
    </row>
    <row r="11" spans="1:10" ht="32.25" thickBot="1" x14ac:dyDescent="0.25">
      <c r="A11" s="78" t="s">
        <v>125</v>
      </c>
      <c r="B11" s="79" t="e">
        <f>#REF!</f>
        <v>#REF!</v>
      </c>
      <c r="C11" s="80">
        <v>20000</v>
      </c>
      <c r="D11" s="80">
        <v>2755.7</v>
      </c>
      <c r="E11" s="119">
        <f t="shared" si="0"/>
        <v>13.778499999999999</v>
      </c>
      <c r="F11" s="80">
        <v>20000</v>
      </c>
      <c r="G11" s="80">
        <v>0</v>
      </c>
      <c r="H11" s="119">
        <f t="shared" si="1"/>
        <v>0</v>
      </c>
      <c r="I11" s="119" t="s">
        <v>25</v>
      </c>
      <c r="J11" s="119" t="s">
        <v>25</v>
      </c>
    </row>
    <row r="12" spans="1:10" ht="48" thickBot="1" x14ac:dyDescent="0.25">
      <c r="A12" s="55" t="s">
        <v>126</v>
      </c>
      <c r="B12" s="52" t="e">
        <f>#REF!+#REF!</f>
        <v>#REF!</v>
      </c>
      <c r="C12" s="53">
        <v>10000</v>
      </c>
      <c r="D12" s="53">
        <v>0</v>
      </c>
      <c r="E12" s="118">
        <f t="shared" si="0"/>
        <v>0</v>
      </c>
      <c r="F12" s="53">
        <v>10000</v>
      </c>
      <c r="G12" s="53">
        <v>0</v>
      </c>
      <c r="H12" s="118">
        <f t="shared" si="1"/>
        <v>0</v>
      </c>
      <c r="I12" s="121" t="s">
        <v>25</v>
      </c>
      <c r="J12" s="121" t="s">
        <v>25</v>
      </c>
    </row>
    <row r="13" spans="1:10" ht="63.75" thickBot="1" x14ac:dyDescent="0.25">
      <c r="A13" s="81" t="s">
        <v>127</v>
      </c>
      <c r="B13" s="82" t="e">
        <f>#REF!+#REF!+#REF!+#REF!</f>
        <v>#REF!</v>
      </c>
      <c r="C13" s="83">
        <v>90000</v>
      </c>
      <c r="D13" s="83">
        <v>35000</v>
      </c>
      <c r="E13" s="119">
        <f t="shared" si="0"/>
        <v>38.888888888888893</v>
      </c>
      <c r="F13" s="83">
        <v>30000</v>
      </c>
      <c r="G13" s="83">
        <v>0</v>
      </c>
      <c r="H13" s="119">
        <f t="shared" si="1"/>
        <v>0</v>
      </c>
      <c r="I13" s="119" t="s">
        <v>25</v>
      </c>
      <c r="J13" s="119" t="s">
        <v>25</v>
      </c>
    </row>
    <row r="14" spans="1:10" ht="48" thickBot="1" x14ac:dyDescent="0.25">
      <c r="A14" s="55" t="s">
        <v>128</v>
      </c>
      <c r="B14" s="52" t="e">
        <f>#REF!+#REF!</f>
        <v>#REF!</v>
      </c>
      <c r="C14" s="53">
        <v>3000303.03</v>
      </c>
      <c r="D14" s="53">
        <v>0</v>
      </c>
      <c r="E14" s="118">
        <f t="shared" si="0"/>
        <v>0</v>
      </c>
      <c r="F14" s="53">
        <v>0</v>
      </c>
      <c r="G14" s="53">
        <v>0</v>
      </c>
      <c r="H14" s="118" t="s">
        <v>25</v>
      </c>
      <c r="I14" s="121" t="s">
        <v>25</v>
      </c>
      <c r="J14" s="121" t="s">
        <v>25</v>
      </c>
    </row>
    <row r="15" spans="1:10" ht="48" thickBot="1" x14ac:dyDescent="0.3">
      <c r="A15" s="84" t="s">
        <v>104</v>
      </c>
      <c r="B15" s="75" t="e">
        <f>#REF!</f>
        <v>#REF!</v>
      </c>
      <c r="C15" s="76">
        <v>1552226.26</v>
      </c>
      <c r="D15" s="76">
        <v>702903.12</v>
      </c>
      <c r="E15" s="119">
        <f t="shared" si="0"/>
        <v>45.283547773505653</v>
      </c>
      <c r="F15" s="76">
        <v>1198010.07</v>
      </c>
      <c r="G15" s="76">
        <v>480032.86</v>
      </c>
      <c r="H15" s="119">
        <f t="shared" si="1"/>
        <v>40.069184059529647</v>
      </c>
      <c r="I15" s="119">
        <f t="shared" si="2"/>
        <v>88.485081292533337</v>
      </c>
      <c r="J15" s="119">
        <f t="shared" si="3"/>
        <v>-11.514918707466663</v>
      </c>
    </row>
    <row r="16" spans="1:10" ht="16.5" thickBot="1" x14ac:dyDescent="0.3">
      <c r="A16" s="55" t="s">
        <v>105</v>
      </c>
      <c r="B16" s="59" t="e">
        <f>B6+B7+B8+B9+B10+B11+B12+B13+B14+#REF!+#REF!+#REF!+B15+#REF!+#REF!+#REF!+#REF!</f>
        <v>#REF!</v>
      </c>
      <c r="C16" s="60">
        <f>SUM(C6:C15)</f>
        <v>13898512.539999999</v>
      </c>
      <c r="D16" s="60">
        <f>SUM(D6:D15)</f>
        <v>5071818.83</v>
      </c>
      <c r="E16" s="118">
        <f t="shared" si="0"/>
        <v>36.491810295549804</v>
      </c>
      <c r="F16" s="60">
        <f>SUM(F6:F15)</f>
        <v>16842670.390000001</v>
      </c>
      <c r="G16" s="60">
        <f>SUM(G6:G15)</f>
        <v>4129193.94</v>
      </c>
      <c r="H16" s="118">
        <f t="shared" si="1"/>
        <v>24.516266389987816</v>
      </c>
      <c r="I16" s="121">
        <f t="shared" si="2"/>
        <v>67.182927323771565</v>
      </c>
      <c r="J16" s="121">
        <f t="shared" si="3"/>
        <v>-32.817072676228435</v>
      </c>
    </row>
  </sheetData>
  <mergeCells count="6">
    <mergeCell ref="I3:I4"/>
    <mergeCell ref="J3:J4"/>
    <mergeCell ref="A1:J1"/>
    <mergeCell ref="A3:A4"/>
    <mergeCell ref="B3:E3"/>
    <mergeCell ref="F3:H3"/>
  </mergeCells>
  <pageMargins left="1.0236220472440944" right="0.51181102362204722" top="0.47244094488188981" bottom="0.47244094488188981" header="0.35433070866141736" footer="0.27559055118110237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Муниципальные программы ШМР</vt:lpstr>
      <vt:lpstr>Расходы!Заголовки_для_печати</vt:lpstr>
      <vt:lpstr>'Муниципальные программы ШМР'!Область_печати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Колосова</cp:lastModifiedBy>
  <dcterms:created xsi:type="dcterms:W3CDTF">2017-10-16T08:26:20Z</dcterms:created>
  <dcterms:modified xsi:type="dcterms:W3CDTF">2020-10-08T12:50:41Z</dcterms:modified>
</cp:coreProperties>
</file>